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-45" windowWidth="11355" windowHeight="5775" tabRatio="599"/>
  </bookViews>
  <sheets>
    <sheet name="ECONOMONITOR" sheetId="7" r:id="rId1"/>
    <sheet name="M&amp;E DATA &amp; MODEL" sheetId="3" r:id="rId2"/>
    <sheet name="M&amp;E RESULTS" sheetId="4" r:id="rId3"/>
    <sheet name="Sheet2" sheetId="6" state="hidden" r:id="rId4"/>
  </sheets>
  <definedNames>
    <definedName name="_xlnm.Print_Area" localSheetId="1">'M&amp;E DATA &amp; MODEL'!$A$1:$K$26</definedName>
  </definedNames>
  <calcPr calcId="125725"/>
</workbook>
</file>

<file path=xl/calcChain.xml><?xml version="1.0" encoding="utf-8"?>
<calcChain xmlns="http://schemas.openxmlformats.org/spreadsheetml/2006/main">
  <c r="D2" i="4"/>
  <c r="G14" i="7"/>
  <c r="F4" i="3" s="1"/>
  <c r="G40" i="7"/>
  <c r="F3" i="3" s="1"/>
  <c r="F8"/>
  <c r="F17"/>
  <c r="A16" i="4"/>
  <c r="A42" s="1"/>
  <c r="A17"/>
  <c r="A69" s="1"/>
  <c r="A18"/>
  <c r="A44" s="1"/>
  <c r="A19"/>
  <c r="A71" s="1"/>
  <c r="A20"/>
  <c r="A72" s="1"/>
  <c r="A21"/>
  <c r="A73" s="1"/>
  <c r="A22"/>
  <c r="A48" s="1"/>
  <c r="A23"/>
  <c r="A75" s="1"/>
  <c r="A15"/>
  <c r="A41" s="1"/>
  <c r="A7"/>
  <c r="A59" s="1"/>
  <c r="A8"/>
  <c r="A34" s="1"/>
  <c r="A9"/>
  <c r="A61" s="1"/>
  <c r="A10"/>
  <c r="A62" s="1"/>
  <c r="A11"/>
  <c r="A63" s="1"/>
  <c r="A12"/>
  <c r="A38" s="1"/>
  <c r="A13"/>
  <c r="A65" s="1"/>
  <c r="A6"/>
  <c r="A32" s="1"/>
  <c r="A3"/>
  <c r="A55" s="1"/>
  <c r="A4"/>
  <c r="A30" s="1"/>
  <c r="A2"/>
  <c r="A54" s="1"/>
  <c r="A28" l="1"/>
  <c r="A39"/>
  <c r="A35"/>
  <c r="A49"/>
  <c r="A45"/>
  <c r="A56"/>
  <c r="A64"/>
  <c r="A60"/>
  <c r="A74"/>
  <c r="A70"/>
  <c r="A36"/>
  <c r="A46"/>
  <c r="A29"/>
  <c r="A37"/>
  <c r="A33"/>
  <c r="A47"/>
  <c r="A43"/>
  <c r="A58"/>
  <c r="A67"/>
  <c r="A68"/>
  <c r="C16"/>
  <c r="E82"/>
  <c r="F82"/>
  <c r="G82"/>
  <c r="D82"/>
  <c r="C82"/>
  <c r="F56" i="7"/>
  <c r="G56"/>
  <c r="H56"/>
  <c r="F57"/>
  <c r="G57"/>
  <c r="H57"/>
  <c r="F58"/>
  <c r="G58"/>
  <c r="H58"/>
  <c r="F59"/>
  <c r="G59"/>
  <c r="H59"/>
  <c r="F60"/>
  <c r="G60"/>
  <c r="H60"/>
  <c r="F61"/>
  <c r="G61"/>
  <c r="H61"/>
  <c r="F62"/>
  <c r="G62"/>
  <c r="H62"/>
  <c r="F63"/>
  <c r="G63"/>
  <c r="C4" i="4" s="1"/>
  <c r="H63" i="7"/>
  <c r="F64"/>
  <c r="G64"/>
  <c r="H64"/>
  <c r="F65"/>
  <c r="G65"/>
  <c r="F5" i="3" s="1"/>
  <c r="H65" i="7"/>
  <c r="F66"/>
  <c r="G66"/>
  <c r="H66"/>
  <c r="F67"/>
  <c r="G67"/>
  <c r="H67"/>
  <c r="F68"/>
  <c r="G68"/>
  <c r="H68"/>
  <c r="F69"/>
  <c r="G69"/>
  <c r="H69"/>
  <c r="H55"/>
  <c r="G55"/>
  <c r="F55"/>
  <c r="C81" i="4"/>
  <c r="D81"/>
  <c r="E81"/>
  <c r="F81"/>
  <c r="G81"/>
  <c r="B16"/>
  <c r="B17"/>
  <c r="B43" s="1"/>
  <c r="B18"/>
  <c r="B19"/>
  <c r="B45" s="1"/>
  <c r="B20"/>
  <c r="B46" s="1"/>
  <c r="B21"/>
  <c r="B47" s="1"/>
  <c r="B22"/>
  <c r="B23"/>
  <c r="B49" s="1"/>
  <c r="B15"/>
  <c r="E25" i="3"/>
  <c r="B7" i="4"/>
  <c r="B33" s="1"/>
  <c r="B8"/>
  <c r="B9"/>
  <c r="B35" s="1"/>
  <c r="B10"/>
  <c r="B11"/>
  <c r="B37" s="1"/>
  <c r="B12"/>
  <c r="B38" s="1"/>
  <c r="B13"/>
  <c r="B6"/>
  <c r="B32" s="1"/>
  <c r="B3"/>
  <c r="B4"/>
  <c r="B30" s="1"/>
  <c r="B2"/>
  <c r="D25" i="3"/>
  <c r="G31" i="7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F85"/>
  <c r="G85"/>
  <c r="H85"/>
  <c r="F86"/>
  <c r="G86"/>
  <c r="H86"/>
  <c r="F87"/>
  <c r="G87"/>
  <c r="H87"/>
  <c r="F88"/>
  <c r="G88"/>
  <c r="H88"/>
  <c r="F89"/>
  <c r="G89"/>
  <c r="H89"/>
  <c r="F90"/>
  <c r="G90"/>
  <c r="H90"/>
  <c r="F91"/>
  <c r="G91"/>
  <c r="H91"/>
  <c r="F92"/>
  <c r="G92"/>
  <c r="H92"/>
  <c r="F93"/>
  <c r="G93"/>
  <c r="H93"/>
  <c r="F94"/>
  <c r="G94"/>
  <c r="H94"/>
  <c r="H84"/>
  <c r="G84"/>
  <c r="F84"/>
  <c r="F32"/>
  <c r="G32"/>
  <c r="H32"/>
  <c r="F33"/>
  <c r="G33"/>
  <c r="H33"/>
  <c r="F34"/>
  <c r="G34"/>
  <c r="H34"/>
  <c r="F35"/>
  <c r="G35"/>
  <c r="H35"/>
  <c r="F36"/>
  <c r="G36"/>
  <c r="H36"/>
  <c r="F37"/>
  <c r="G37"/>
  <c r="H37"/>
  <c r="F38"/>
  <c r="G38"/>
  <c r="C2" i="4"/>
  <c r="H38" i="7"/>
  <c r="F39"/>
  <c r="G39"/>
  <c r="H39"/>
  <c r="F40"/>
  <c r="H40"/>
  <c r="F41"/>
  <c r="G41"/>
  <c r="H41"/>
  <c r="F42"/>
  <c r="G42"/>
  <c r="H42"/>
  <c r="F43"/>
  <c r="G43"/>
  <c r="H43"/>
  <c r="F44"/>
  <c r="G44"/>
  <c r="H44"/>
  <c r="H31"/>
  <c r="F31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C3" i="4" s="1"/>
  <c r="H12" i="7"/>
  <c r="F13"/>
  <c r="G13"/>
  <c r="H13"/>
  <c r="F14"/>
  <c r="H14"/>
  <c r="F15"/>
  <c r="G15"/>
  <c r="H15"/>
  <c r="F16"/>
  <c r="G16"/>
  <c r="H16"/>
  <c r="F17"/>
  <c r="G17"/>
  <c r="H17"/>
  <c r="F18"/>
  <c r="G18"/>
  <c r="H18"/>
  <c r="H5"/>
  <c r="F5"/>
  <c r="G5"/>
  <c r="E15" i="3"/>
  <c r="E6"/>
  <c r="C9" i="6"/>
  <c r="B25"/>
  <c r="B23"/>
  <c r="B16"/>
  <c r="B14"/>
  <c r="B11"/>
  <c r="B9"/>
  <c r="B3"/>
  <c r="B4"/>
  <c r="D15" i="3"/>
  <c r="D6"/>
  <c r="F14" i="6"/>
  <c r="C14"/>
  <c r="C11"/>
  <c r="C4"/>
  <c r="C25"/>
  <c r="C16"/>
  <c r="D9"/>
  <c r="C2"/>
  <c r="D3"/>
  <c r="E3"/>
  <c r="C3"/>
  <c r="B2"/>
  <c r="F3"/>
  <c r="D14"/>
  <c r="E14"/>
  <c r="D16"/>
  <c r="D25"/>
  <c r="D11"/>
  <c r="F9"/>
  <c r="E9"/>
  <c r="D4"/>
  <c r="D2"/>
  <c r="E11"/>
  <c r="E16"/>
  <c r="F25"/>
  <c r="E25"/>
  <c r="E2"/>
  <c r="F4"/>
  <c r="E4"/>
  <c r="F16"/>
  <c r="F11"/>
  <c r="F2"/>
  <c r="E26" i="3"/>
  <c r="E4" i="4"/>
  <c r="E3"/>
  <c r="C12"/>
  <c r="C64" s="1"/>
  <c r="C19"/>
  <c r="C20"/>
  <c r="C72" s="1"/>
  <c r="B20" i="6"/>
  <c r="C13" i="4"/>
  <c r="C65" s="1"/>
  <c r="C9"/>
  <c r="B12" i="6"/>
  <c r="C18" i="4"/>
  <c r="C22"/>
  <c r="C74" s="1"/>
  <c r="C10"/>
  <c r="C62" s="1"/>
  <c r="C6"/>
  <c r="C58" s="1"/>
  <c r="C11"/>
  <c r="C37" s="1"/>
  <c r="B7" i="6"/>
  <c r="D16" i="4"/>
  <c r="C23"/>
  <c r="C49" s="1"/>
  <c r="B24" i="6"/>
  <c r="D4" i="4"/>
  <c r="B36"/>
  <c r="C8"/>
  <c r="B19" i="6"/>
  <c r="C23"/>
  <c r="D54" i="4"/>
  <c r="D57" s="1"/>
  <c r="G4"/>
  <c r="D3"/>
  <c r="B6" i="6"/>
  <c r="B18"/>
  <c r="B8"/>
  <c r="F3" i="4"/>
  <c r="B13" i="6"/>
  <c r="D12" i="4"/>
  <c r="C19" i="6"/>
  <c r="C7" i="4"/>
  <c r="C33" s="1"/>
  <c r="C7" i="6"/>
  <c r="D18" i="4"/>
  <c r="D70" s="1"/>
  <c r="C12" i="6"/>
  <c r="D10" i="4"/>
  <c r="D62" s="1"/>
  <c r="C21"/>
  <c r="C73" s="1"/>
  <c r="B22" i="6"/>
  <c r="D11" i="4"/>
  <c r="B17" i="6"/>
  <c r="C17" i="4"/>
  <c r="C69" s="1"/>
  <c r="C15"/>
  <c r="D21"/>
  <c r="D73" s="1"/>
  <c r="C18" i="6"/>
  <c r="E2" i="4"/>
  <c r="E54" s="1"/>
  <c r="E57" s="1"/>
  <c r="D22"/>
  <c r="D74" s="1"/>
  <c r="F4"/>
  <c r="F30"/>
  <c r="E10"/>
  <c r="E62" s="1"/>
  <c r="G3"/>
  <c r="G55"/>
  <c r="C22" i="6"/>
  <c r="E15" i="4"/>
  <c r="E24" s="1"/>
  <c r="E76" s="1"/>
  <c r="C6" i="6"/>
  <c r="D6" i="4"/>
  <c r="D58" s="1"/>
  <c r="C8" i="6"/>
  <c r="D13" i="4"/>
  <c r="D65" s="1"/>
  <c r="D7"/>
  <c r="D59" s="1"/>
  <c r="C20" i="6"/>
  <c r="D20" i="4"/>
  <c r="D23"/>
  <c r="D75" s="1"/>
  <c r="C24" i="6"/>
  <c r="E21" i="4"/>
  <c r="E73" s="1"/>
  <c r="D15"/>
  <c r="D24" s="1"/>
  <c r="D76" s="1"/>
  <c r="F11"/>
  <c r="D19"/>
  <c r="D71" s="1"/>
  <c r="D8"/>
  <c r="D9"/>
  <c r="D17"/>
  <c r="D69" s="1"/>
  <c r="C17" i="6"/>
  <c r="F2" i="4"/>
  <c r="F54" s="1"/>
  <c r="F57" s="1"/>
  <c r="D48"/>
  <c r="D46"/>
  <c r="E11"/>
  <c r="E63" s="1"/>
  <c r="G11"/>
  <c r="G37" s="1"/>
  <c r="D22" i="6"/>
  <c r="D12"/>
  <c r="E12" i="4"/>
  <c r="E8"/>
  <c r="E34" s="1"/>
  <c r="D18" i="6"/>
  <c r="E18" i="4"/>
  <c r="D23" i="6"/>
  <c r="E22" i="4"/>
  <c r="E74" s="1"/>
  <c r="E7"/>
  <c r="D7" i="6"/>
  <c r="D6"/>
  <c r="E6" i="4"/>
  <c r="E58" s="1"/>
  <c r="F21"/>
  <c r="F73" s="1"/>
  <c r="E16"/>
  <c r="E42" s="1"/>
  <c r="E20"/>
  <c r="E46" s="1"/>
  <c r="D20" i="6"/>
  <c r="D19"/>
  <c r="E19" i="4"/>
  <c r="E71" s="1"/>
  <c r="D24" i="6"/>
  <c r="E23" i="4"/>
  <c r="E75" s="1"/>
  <c r="E13"/>
  <c r="E39" s="1"/>
  <c r="D8" i="6"/>
  <c r="D17"/>
  <c r="E17" i="4"/>
  <c r="E69" s="1"/>
  <c r="E9"/>
  <c r="E35" s="1"/>
  <c r="G2"/>
  <c r="G28" s="1"/>
  <c r="G10"/>
  <c r="G36" s="1"/>
  <c r="F10"/>
  <c r="F36" s="1"/>
  <c r="G21"/>
  <c r="G47" s="1"/>
  <c r="E22" i="6"/>
  <c r="E12"/>
  <c r="F15" i="4"/>
  <c r="E6" i="6"/>
  <c r="F6" i="4"/>
  <c r="F58" s="1"/>
  <c r="F22"/>
  <c r="E23" i="6"/>
  <c r="G12" i="4"/>
  <c r="G64" s="1"/>
  <c r="F12"/>
  <c r="E13" i="6"/>
  <c r="F16" i="4"/>
  <c r="E7" i="6"/>
  <c r="F7" i="4"/>
  <c r="F59" s="1"/>
  <c r="E8" i="6"/>
  <c r="F13" i="4"/>
  <c r="F65" s="1"/>
  <c r="E18" i="6"/>
  <c r="F18" i="4"/>
  <c r="F70" s="1"/>
  <c r="F23"/>
  <c r="F75" s="1"/>
  <c r="E24" i="6"/>
  <c r="F19" i="4"/>
  <c r="E19" i="6"/>
  <c r="E20"/>
  <c r="F20" i="4"/>
  <c r="F8"/>
  <c r="G34" s="1"/>
  <c r="G8"/>
  <c r="F9"/>
  <c r="G9"/>
  <c r="G61" s="1"/>
  <c r="F17"/>
  <c r="F69" s="1"/>
  <c r="E17" i="6"/>
  <c r="F46" i="4"/>
  <c r="F22" i="6"/>
  <c r="F12"/>
  <c r="G15" i="4"/>
  <c r="F20" i="6"/>
  <c r="G20" i="4"/>
  <c r="G6"/>
  <c r="G58" s="1"/>
  <c r="G66" s="1"/>
  <c r="F6" i="6"/>
  <c r="G13" i="4"/>
  <c r="G65" s="1"/>
  <c r="F8" i="6"/>
  <c r="G19" i="4"/>
  <c r="G71" s="1"/>
  <c r="F19" i="6"/>
  <c r="F7"/>
  <c r="G7" i="4"/>
  <c r="G59" s="1"/>
  <c r="G16"/>
  <c r="G42" s="1"/>
  <c r="F24" i="6"/>
  <c r="G23" i="4"/>
  <c r="G75" s="1"/>
  <c r="G18"/>
  <c r="F18" i="6"/>
  <c r="G22" i="4"/>
  <c r="G74" s="1"/>
  <c r="F23" i="6"/>
  <c r="G17" i="4"/>
  <c r="G69" s="1"/>
  <c r="F17" i="6"/>
  <c r="D42" i="4"/>
  <c r="C13" i="6"/>
  <c r="D13"/>
  <c r="F13"/>
  <c r="F49" i="4"/>
  <c r="E59"/>
  <c r="E49"/>
  <c r="E37"/>
  <c r="E30"/>
  <c r="D56"/>
  <c r="C71"/>
  <c r="C39"/>
  <c r="F74"/>
  <c r="F24"/>
  <c r="F76" s="1"/>
  <c r="G62"/>
  <c r="D35"/>
  <c r="G29"/>
  <c r="B28"/>
  <c r="B39"/>
  <c r="B42"/>
  <c r="D39"/>
  <c r="G46"/>
  <c r="E65"/>
  <c r="D49"/>
  <c r="D5"/>
  <c r="C45"/>
  <c r="F63"/>
  <c r="C46"/>
  <c r="C75"/>
  <c r="B29"/>
  <c r="E72" l="1"/>
  <c r="G54"/>
  <c r="G57" s="1"/>
  <c r="G49"/>
  <c r="D61"/>
  <c r="F34"/>
  <c r="G73"/>
  <c r="G5"/>
  <c r="F72"/>
  <c r="E64"/>
  <c r="G56"/>
  <c r="D34"/>
  <c r="F29"/>
  <c r="F55"/>
  <c r="B14"/>
  <c r="B40" s="1"/>
  <c r="G72"/>
  <c r="F64"/>
  <c r="F5"/>
  <c r="E60"/>
  <c r="D72"/>
  <c r="F56"/>
  <c r="C61"/>
  <c r="E56"/>
  <c r="C48"/>
  <c r="G70"/>
  <c r="F37"/>
  <c r="E36"/>
  <c r="C32"/>
  <c r="E14"/>
  <c r="G35"/>
  <c r="E38"/>
  <c r="D64"/>
  <c r="F66"/>
  <c r="E66"/>
  <c r="D66"/>
  <c r="D77" s="1"/>
  <c r="G20" i="7"/>
  <c r="G46"/>
  <c r="G71"/>
  <c r="B1" i="6"/>
  <c r="B26" s="1"/>
  <c r="E1"/>
  <c r="E26" s="1"/>
  <c r="D1"/>
  <c r="D26" s="1"/>
  <c r="D33" i="4"/>
  <c r="G41"/>
  <c r="D41"/>
  <c r="F67"/>
  <c r="E41"/>
  <c r="F41"/>
  <c r="F68"/>
  <c r="C68"/>
  <c r="C42"/>
  <c r="G68"/>
  <c r="D68"/>
  <c r="D43"/>
  <c r="C43"/>
  <c r="E50"/>
  <c r="F50"/>
  <c r="D37"/>
  <c r="C35"/>
  <c r="B44"/>
  <c r="E47"/>
  <c r="E48"/>
  <c r="F35"/>
  <c r="G38"/>
  <c r="C41"/>
  <c r="D45"/>
  <c r="B41"/>
  <c r="C44"/>
  <c r="F60"/>
  <c r="C36"/>
  <c r="E5"/>
  <c r="C60"/>
  <c r="F28"/>
  <c r="G45"/>
  <c r="G67"/>
  <c r="F38"/>
  <c r="F43"/>
  <c r="F61"/>
  <c r="F48"/>
  <c r="F62"/>
  <c r="F47"/>
  <c r="E61"/>
  <c r="D67"/>
  <c r="E28"/>
  <c r="C67"/>
  <c r="D55"/>
  <c r="C70"/>
  <c r="B48"/>
  <c r="F33"/>
  <c r="E45"/>
  <c r="E55"/>
  <c r="C47"/>
  <c r="E68"/>
  <c r="B34"/>
  <c r="E43"/>
  <c r="G33"/>
  <c r="G60"/>
  <c r="F42"/>
  <c r="E70"/>
  <c r="G63"/>
  <c r="D60"/>
  <c r="E67"/>
  <c r="D36"/>
  <c r="D63"/>
  <c r="C34"/>
  <c r="C63"/>
  <c r="B5"/>
  <c r="C30"/>
  <c r="G48"/>
  <c r="G44"/>
  <c r="D44"/>
  <c r="F44"/>
  <c r="G31"/>
  <c r="F45"/>
  <c r="G30"/>
  <c r="D38"/>
  <c r="C38"/>
  <c r="C59"/>
  <c r="F32"/>
  <c r="G14"/>
  <c r="F14"/>
  <c r="F25" s="1"/>
  <c r="E33"/>
  <c r="D32"/>
  <c r="E32"/>
  <c r="C14"/>
  <c r="D14"/>
  <c r="E40" s="1"/>
  <c r="D30"/>
  <c r="C56"/>
  <c r="F1" i="6"/>
  <c r="F26" s="1"/>
  <c r="C1"/>
  <c r="C26" s="1"/>
  <c r="E77" i="4"/>
  <c r="B24"/>
  <c r="B50" s="1"/>
  <c r="G24"/>
  <c r="F39"/>
  <c r="C54"/>
  <c r="D28"/>
  <c r="C5"/>
  <c r="C28"/>
  <c r="B31"/>
  <c r="B25"/>
  <c r="B51" s="1"/>
  <c r="C29"/>
  <c r="D29"/>
  <c r="C55"/>
  <c r="F77"/>
  <c r="C24"/>
  <c r="E29"/>
  <c r="E25"/>
  <c r="G32"/>
  <c r="G39"/>
  <c r="G43"/>
  <c r="F71"/>
  <c r="E44"/>
  <c r="D47"/>
  <c r="C40" l="1"/>
  <c r="C66"/>
  <c r="G40"/>
  <c r="F31"/>
  <c r="E31"/>
  <c r="G25"/>
  <c r="G51" s="1"/>
  <c r="D25"/>
  <c r="E51" s="1"/>
  <c r="F40"/>
  <c r="D40"/>
  <c r="G50"/>
  <c r="G76"/>
  <c r="G77" s="1"/>
  <c r="F51"/>
  <c r="C76"/>
  <c r="D50"/>
  <c r="C50"/>
  <c r="C31"/>
  <c r="C25"/>
  <c r="C57"/>
  <c r="D31"/>
  <c r="C77" l="1"/>
  <c r="C51"/>
  <c r="D51"/>
</calcChain>
</file>

<file path=xl/sharedStrings.xml><?xml version="1.0" encoding="utf-8"?>
<sst xmlns="http://schemas.openxmlformats.org/spreadsheetml/2006/main" count="206" uniqueCount="114">
  <si>
    <t>Agriculture Sector GDP</t>
  </si>
  <si>
    <t xml:space="preserve">Agriculture Sector Employment  </t>
  </si>
  <si>
    <t>OBJECTIVES</t>
  </si>
  <si>
    <t>PROXY INDICATORS</t>
  </si>
  <si>
    <t>TOTAL LED INDEX</t>
  </si>
  <si>
    <t>LED</t>
  </si>
  <si>
    <t>WEIGHTING</t>
  </si>
  <si>
    <t>DIFFERENCE BETWEEN GOAL AND ACTUAL</t>
  </si>
  <si>
    <t>NOTE: SAVE IN ORDER TO REVEAL CHANGES</t>
  </si>
  <si>
    <t xml:space="preserve">Agro-processing GDP </t>
  </si>
  <si>
    <t>Agro-processing Employment</t>
  </si>
  <si>
    <t>Overall GDP</t>
  </si>
  <si>
    <t>2011/2012</t>
  </si>
  <si>
    <t>Number of new cooperatives registered at the registrar of cooperatives</t>
  </si>
  <si>
    <t xml:space="preserve">Number of LED projects successfully implemented </t>
  </si>
  <si>
    <t xml:space="preserve">Number of actions/facilitation issues sucessfully facilitated </t>
  </si>
  <si>
    <t>Number of direct permanent employment opportunities created</t>
  </si>
  <si>
    <t>Number of direct temporary employment opportunities created</t>
  </si>
  <si>
    <t>Number of LED project successfully implemented in rural areas</t>
  </si>
  <si>
    <t>Number of direct permanent employment created in rural areas</t>
  </si>
  <si>
    <t>Number of direct temporary employment created in rural areas</t>
  </si>
  <si>
    <t>The number of tourism spin-off SMME/Community projects successfully implemented</t>
  </si>
  <si>
    <t>The number of tourism spin-off actions per programme successfully facilitated</t>
  </si>
  <si>
    <t>GDP growth for catering and accomodation</t>
  </si>
  <si>
    <t>Employment growth for catering and accomodation</t>
  </si>
  <si>
    <t>Overall employment</t>
  </si>
  <si>
    <t>Tress index for GDP</t>
  </si>
  <si>
    <t>Number of actions successfully facilitated</t>
  </si>
  <si>
    <t>Number of mining spin-off SMMEs/community projects successfully supported/implemented</t>
  </si>
  <si>
    <t>2012/13</t>
  </si>
  <si>
    <t>2013/14</t>
  </si>
  <si>
    <t>2014/15</t>
  </si>
  <si>
    <t>2012/2013</t>
  </si>
  <si>
    <t>2013/2014</t>
  </si>
  <si>
    <t>2014/2015</t>
  </si>
  <si>
    <t>PERCENTAGE GROWTH</t>
  </si>
  <si>
    <t>South Africa</t>
  </si>
  <si>
    <t>Finance</t>
  </si>
  <si>
    <t>Trade</t>
  </si>
  <si>
    <t>Mining</t>
  </si>
  <si>
    <t>01-'02</t>
  </si>
  <si>
    <t>02-'03</t>
  </si>
  <si>
    <t>03-'04</t>
  </si>
  <si>
    <t>04-'05</t>
  </si>
  <si>
    <t>05-'06</t>
  </si>
  <si>
    <t>06-'07</t>
  </si>
  <si>
    <t>07-'08</t>
  </si>
  <si>
    <t>08-'09</t>
  </si>
  <si>
    <t>Total employment growth per annum</t>
  </si>
  <si>
    <t>09-'10</t>
  </si>
  <si>
    <t>10-'11</t>
  </si>
  <si>
    <t>11-'12</t>
  </si>
  <si>
    <t>12-'13</t>
  </si>
  <si>
    <t>13-'14</t>
  </si>
  <si>
    <t>14-15</t>
  </si>
  <si>
    <t xml:space="preserve">Total GDPR growth per annum </t>
  </si>
  <si>
    <t>Source: Kayamandi calculations from Quantec Research, Standardised Regional Data</t>
  </si>
  <si>
    <t xml:space="preserve">Average sectoral GDPR growth </t>
  </si>
  <si>
    <t>Agri</t>
  </si>
  <si>
    <t xml:space="preserve">Average sectoral Employment growth </t>
  </si>
  <si>
    <t>Total</t>
  </si>
  <si>
    <t>Manu</t>
  </si>
  <si>
    <t>Elec</t>
  </si>
  <si>
    <t>Cons</t>
  </si>
  <si>
    <t>Trans</t>
  </si>
  <si>
    <t>Com</t>
  </si>
  <si>
    <t>Gov</t>
  </si>
  <si>
    <r>
      <t>2001-</t>
    </r>
    <r>
      <rPr>
        <b/>
        <sz val="10"/>
        <color indexed="10"/>
        <rFont val="Arial"/>
        <family val="2"/>
      </rPr>
      <t>2011</t>
    </r>
  </si>
  <si>
    <t>PERFORMANCE AREA</t>
  </si>
  <si>
    <t>Investment enabling environment</t>
  </si>
  <si>
    <t>PERFORMANCE</t>
  </si>
  <si>
    <t>The number of LED development facilitation actions successfully facilitated</t>
  </si>
  <si>
    <t>2015/16</t>
  </si>
  <si>
    <t>Current level of utilisation of resources/production capacity</t>
  </si>
  <si>
    <t>Percentage not considering to relocate</t>
  </si>
  <si>
    <t>The number of new co-operatives, PPP, business entities registered/implemented</t>
  </si>
  <si>
    <t>The number of direct permanent and temporary employment created</t>
  </si>
  <si>
    <t>Led unit</t>
  </si>
  <si>
    <t xml:space="preserve">Led unit </t>
  </si>
  <si>
    <t>TOTAL LED IMPLEMENTATION INDEX</t>
  </si>
  <si>
    <r>
      <t xml:space="preserve">GOAL </t>
    </r>
    <r>
      <rPr>
        <b/>
        <sz val="10"/>
        <color indexed="36"/>
        <rFont val="Arial"/>
        <family val="2"/>
      </rPr>
      <t>B</t>
    </r>
    <r>
      <rPr>
        <b/>
        <sz val="10"/>
        <rFont val="Arial"/>
        <family val="2"/>
      </rPr>
      <t xml:space="preserve"> PER YEAR</t>
    </r>
  </si>
  <si>
    <r>
      <t xml:space="preserve">GOAL </t>
    </r>
    <r>
      <rPr>
        <b/>
        <sz val="10"/>
        <color indexed="36"/>
        <rFont val="Arial"/>
        <family val="2"/>
      </rPr>
      <t>A</t>
    </r>
    <r>
      <rPr>
        <b/>
        <sz val="10"/>
        <rFont val="Arial"/>
        <family val="2"/>
      </rPr>
      <t xml:space="preserve"> PER YEAR</t>
    </r>
  </si>
  <si>
    <t>GOAL</t>
  </si>
  <si>
    <t>A</t>
  </si>
  <si>
    <t>B</t>
  </si>
  <si>
    <t>RESULTS</t>
  </si>
  <si>
    <t>WEIGHT</t>
  </si>
  <si>
    <t>Total number of jobs created through EPWP projects (incl. youth &amp; women)</t>
  </si>
  <si>
    <t>The number of complaints addressed through 'complaints &amp; compliments' help desk</t>
  </si>
  <si>
    <t>The number of people facilitated with training</t>
  </si>
  <si>
    <t>BASELINE (2011/12)</t>
  </si>
  <si>
    <t>2016/17</t>
  </si>
  <si>
    <t>Limpopo</t>
  </si>
  <si>
    <t>Capricorn</t>
  </si>
  <si>
    <t>Lepelle-Nkumpi Comparison</t>
  </si>
  <si>
    <t>Lepelle-Nkumpi</t>
  </si>
  <si>
    <t>Lepelle-Nkumpi's economic peformance to that of the Province</t>
  </si>
  <si>
    <t>Evaluation of how various supporting entities within Lepelle-Nkumpi are performing</t>
  </si>
  <si>
    <t>Evaluation of performance of the LED unit in implementing the LED strategy</t>
  </si>
  <si>
    <t>Total employment growth compared to the Limpopo Province</t>
  </si>
  <si>
    <t>Total GDPR growth compared to the Limpopo Province</t>
  </si>
  <si>
    <t>Tress index for GDPR compared to the Limpopo Province</t>
  </si>
  <si>
    <t>The number of investment events hosted/attended at Show Grounds yearly</t>
  </si>
  <si>
    <t xml:space="preserve">Number of members of local co-operatives </t>
  </si>
  <si>
    <t>Number of members part of business chamber and/or Nafcoc</t>
  </si>
  <si>
    <t xml:space="preserve">The degree of optimism (good and excellent) of doing business in Lepelle-Nkumpi  </t>
  </si>
  <si>
    <t xml:space="preserve">Rating of overal efficiency and effectiveness (good and excellent) of Lepelle-Nkumpi </t>
  </si>
  <si>
    <t>The number of successfully hosted LED Forum cluster meetings</t>
  </si>
  <si>
    <t>The number of existing SMMEs assisted/supported/attracted</t>
  </si>
  <si>
    <t>The number of SMME's and unemployed on skills register/database</t>
  </si>
  <si>
    <t xml:space="preserve">Entities within Lepelle-Nkumpi </t>
  </si>
  <si>
    <t>Entities within Lepelle-Nkumpi</t>
  </si>
  <si>
    <t>GDPR Tress Index</t>
  </si>
  <si>
    <t>Number of people attending LED Forum cluster meetings per year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</si>
</sst>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0.0%"/>
    <numFmt numFmtId="168" formatCode="0.000%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36"/>
      <name val="Arial"/>
      <family val="2"/>
    </font>
    <font>
      <i/>
      <sz val="10"/>
      <color indexed="10"/>
      <name val="Arial"/>
      <family val="2"/>
    </font>
    <font>
      <b/>
      <sz val="10"/>
      <color rgb="FF7030A0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5" fillId="0" borderId="0" xfId="0" applyFont="1"/>
    <xf numFmtId="0" fontId="0" fillId="0" borderId="0" xfId="0" applyBorder="1"/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3" fontId="4" fillId="2" borderId="1" xfId="0" applyNumberFormat="1" applyFont="1" applyFill="1" applyBorder="1" applyProtection="1">
      <protection locked="0"/>
    </xf>
    <xf numFmtId="0" fontId="0" fillId="0" borderId="0" xfId="0" applyFill="1"/>
    <xf numFmtId="0" fontId="2" fillId="3" borderId="1" xfId="0" applyFont="1" applyFill="1" applyBorder="1"/>
    <xf numFmtId="0" fontId="0" fillId="3" borderId="1" xfId="0" applyFill="1" applyBorder="1"/>
    <xf numFmtId="0" fontId="2" fillId="3" borderId="0" xfId="0" applyFont="1" applyFill="1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Border="1"/>
    <xf numFmtId="0" fontId="0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0" fillId="0" borderId="1" xfId="0" applyFill="1" applyBorder="1" applyProtection="1"/>
    <xf numFmtId="0" fontId="2" fillId="2" borderId="1" xfId="0" applyFont="1" applyFill="1" applyBorder="1" applyProtection="1"/>
    <xf numFmtId="3" fontId="0" fillId="2" borderId="1" xfId="0" applyNumberFormat="1" applyFill="1" applyBorder="1" applyProtection="1"/>
    <xf numFmtId="0" fontId="3" fillId="0" borderId="1" xfId="0" applyFont="1" applyFill="1" applyBorder="1" applyProtection="1"/>
    <xf numFmtId="0" fontId="0" fillId="0" borderId="1" xfId="0" applyBorder="1" applyProtection="1"/>
    <xf numFmtId="0" fontId="2" fillId="0" borderId="2" xfId="0" applyFont="1" applyFill="1" applyBorder="1"/>
    <xf numFmtId="9" fontId="3" fillId="5" borderId="1" xfId="3" applyFont="1" applyFill="1" applyBorder="1" applyProtection="1">
      <protection hidden="1"/>
    </xf>
    <xf numFmtId="0" fontId="2" fillId="6" borderId="0" xfId="0" applyFont="1" applyFill="1"/>
    <xf numFmtId="3" fontId="0" fillId="2" borderId="1" xfId="0" applyNumberFormat="1" applyFill="1" applyBorder="1" applyProtection="1">
      <protection locked="0"/>
    </xf>
    <xf numFmtId="166" fontId="0" fillId="0" borderId="0" xfId="0" applyNumberFormat="1" applyFill="1" applyBorder="1"/>
    <xf numFmtId="0" fontId="2" fillId="0" borderId="1" xfId="0" applyFont="1" applyFill="1" applyBorder="1"/>
    <xf numFmtId="0" fontId="0" fillId="0" borderId="1" xfId="0" applyFill="1" applyBorder="1"/>
    <xf numFmtId="166" fontId="0" fillId="0" borderId="1" xfId="0" applyNumberFormat="1" applyFill="1" applyBorder="1"/>
    <xf numFmtId="0" fontId="3" fillId="0" borderId="0" xfId="0" applyFont="1" applyFill="1"/>
    <xf numFmtId="167" fontId="0" fillId="0" borderId="1" xfId="3" applyNumberFormat="1" applyFont="1" applyFill="1" applyBorder="1"/>
    <xf numFmtId="2" fontId="0" fillId="0" borderId="1" xfId="0" applyNumberFormat="1" applyFill="1" applyBorder="1"/>
    <xf numFmtId="167" fontId="1" fillId="8" borderId="1" xfId="3" applyNumberFormat="1" applyFont="1" applyFill="1" applyBorder="1"/>
    <xf numFmtId="166" fontId="0" fillId="8" borderId="1" xfId="0" applyNumberFormat="1" applyFill="1" applyBorder="1"/>
    <xf numFmtId="9" fontId="0" fillId="0" borderId="1" xfId="3" applyNumberFormat="1" applyFont="1" applyBorder="1" applyAlignment="1" applyProtection="1">
      <alignment horizontal="right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" fontId="0" fillId="9" borderId="1" xfId="0" applyNumberFormat="1" applyFill="1" applyBorder="1" applyProtection="1">
      <protection hidden="1"/>
    </xf>
    <xf numFmtId="1" fontId="0" fillId="10" borderId="1" xfId="0" applyNumberFormat="1" applyFill="1" applyBorder="1" applyProtection="1">
      <protection hidden="1"/>
    </xf>
    <xf numFmtId="1" fontId="0" fillId="11" borderId="1" xfId="0" applyNumberFormat="1" applyFill="1" applyBorder="1" applyProtection="1">
      <protection hidden="1"/>
    </xf>
    <xf numFmtId="1" fontId="0" fillId="7" borderId="1" xfId="0" applyNumberFormat="1" applyFill="1" applyBorder="1" applyProtection="1">
      <protection hidden="1"/>
    </xf>
    <xf numFmtId="1" fontId="0" fillId="12" borderId="1" xfId="0" applyNumberFormat="1" applyFill="1" applyBorder="1" applyProtection="1">
      <protection hidden="1"/>
    </xf>
    <xf numFmtId="0" fontId="2" fillId="13" borderId="1" xfId="0" applyFont="1" applyFill="1" applyBorder="1" applyAlignment="1">
      <alignment horizontal="left"/>
    </xf>
    <xf numFmtId="0" fontId="2" fillId="13" borderId="1" xfId="0" applyFont="1" applyFill="1" applyBorder="1"/>
    <xf numFmtId="0" fontId="3" fillId="0" borderId="3" xfId="0" applyFont="1" applyBorder="1"/>
    <xf numFmtId="0" fontId="0" fillId="0" borderId="3" xfId="0" applyFill="1" applyBorder="1" applyProtection="1"/>
    <xf numFmtId="166" fontId="2" fillId="0" borderId="1" xfId="0" applyNumberFormat="1" applyFont="1" applyBorder="1" applyProtection="1"/>
    <xf numFmtId="1" fontId="2" fillId="0" borderId="1" xfId="0" applyNumberFormat="1" applyFont="1" applyBorder="1" applyProtection="1"/>
    <xf numFmtId="9" fontId="3" fillId="9" borderId="1" xfId="3" applyFont="1" applyFill="1" applyBorder="1" applyProtection="1">
      <protection hidden="1"/>
    </xf>
    <xf numFmtId="9" fontId="3" fillId="7" borderId="1" xfId="3" applyFont="1" applyFill="1" applyBorder="1" applyProtection="1">
      <protection hidden="1"/>
    </xf>
    <xf numFmtId="9" fontId="3" fillId="11" borderId="1" xfId="3" applyFont="1" applyFill="1" applyBorder="1" applyProtection="1">
      <protection hidden="1"/>
    </xf>
    <xf numFmtId="9" fontId="3" fillId="10" borderId="1" xfId="3" applyFont="1" applyFill="1" applyBorder="1" applyProtection="1">
      <protection hidden="1"/>
    </xf>
    <xf numFmtId="9" fontId="2" fillId="13" borderId="1" xfId="3" applyFont="1" applyFill="1" applyBorder="1" applyProtection="1">
      <protection hidden="1"/>
    </xf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1" fontId="2" fillId="13" borderId="1" xfId="0" applyNumberFormat="1" applyFont="1" applyFill="1" applyBorder="1" applyProtection="1">
      <protection hidden="1"/>
    </xf>
    <xf numFmtId="1" fontId="2" fillId="13" borderId="1" xfId="0" applyNumberFormat="1" applyFont="1" applyFill="1" applyBorder="1" applyProtection="1"/>
    <xf numFmtId="0" fontId="9" fillId="0" borderId="1" xfId="0" applyFont="1" applyBorder="1" applyAlignment="1">
      <alignment horizontal="center"/>
    </xf>
    <xf numFmtId="167" fontId="2" fillId="8" borderId="0" xfId="3" applyNumberFormat="1" applyFont="1" applyFill="1" applyBorder="1"/>
    <xf numFmtId="166" fontId="2" fillId="8" borderId="0" xfId="0" applyNumberFormat="1" applyFont="1" applyFill="1" applyBorder="1"/>
    <xf numFmtId="0" fontId="9" fillId="0" borderId="0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13" borderId="1" xfId="0" applyFont="1" applyFill="1" applyBorder="1"/>
    <xf numFmtId="1" fontId="3" fillId="7" borderId="1" xfId="0" applyNumberFormat="1" applyFont="1" applyFill="1" applyBorder="1" applyProtection="1"/>
    <xf numFmtId="1" fontId="3" fillId="9" borderId="1" xfId="0" applyNumberFormat="1" applyFont="1" applyFill="1" applyBorder="1" applyProtection="1"/>
    <xf numFmtId="1" fontId="3" fillId="11" borderId="1" xfId="0" applyNumberFormat="1" applyFont="1" applyFill="1" applyBorder="1" applyProtection="1"/>
    <xf numFmtId="1" fontId="3" fillId="10" borderId="1" xfId="0" applyNumberFormat="1" applyFont="1" applyFill="1" applyBorder="1" applyProtection="1"/>
    <xf numFmtId="1" fontId="3" fillId="12" borderId="1" xfId="0" applyNumberFormat="1" applyFont="1" applyFill="1" applyBorder="1" applyProtection="1"/>
    <xf numFmtId="1" fontId="2" fillId="13" borderId="1" xfId="0" applyNumberFormat="1" applyFont="1" applyFill="1" applyBorder="1"/>
    <xf numFmtId="166" fontId="2" fillId="0" borderId="1" xfId="0" applyNumberFormat="1" applyFont="1" applyBorder="1"/>
    <xf numFmtId="165" fontId="8" fillId="5" borderId="1" xfId="1" applyNumberFormat="1" applyFont="1" applyFill="1" applyBorder="1" applyProtection="1">
      <protection locked="0"/>
    </xf>
    <xf numFmtId="164" fontId="8" fillId="5" borderId="1" xfId="1" applyNumberFormat="1" applyFont="1" applyFill="1" applyBorder="1" applyProtection="1">
      <protection locked="0"/>
    </xf>
    <xf numFmtId="10" fontId="8" fillId="5" borderId="1" xfId="3" applyNumberFormat="1" applyFont="1" applyFill="1" applyBorder="1" applyProtection="1">
      <protection locked="0"/>
    </xf>
    <xf numFmtId="10" fontId="8" fillId="7" borderId="1" xfId="3" applyNumberFormat="1" applyFont="1" applyFill="1" applyBorder="1" applyProtection="1">
      <protection locked="0"/>
    </xf>
    <xf numFmtId="165" fontId="8" fillId="7" borderId="1" xfId="1" applyNumberFormat="1" applyFont="1" applyFill="1" applyBorder="1" applyProtection="1">
      <protection locked="0"/>
    </xf>
    <xf numFmtId="10" fontId="8" fillId="9" borderId="1" xfId="3" applyNumberFormat="1" applyFont="1" applyFill="1" applyBorder="1" applyProtection="1">
      <protection locked="0"/>
    </xf>
    <xf numFmtId="165" fontId="8" fillId="9" borderId="1" xfId="1" applyNumberFormat="1" applyFont="1" applyFill="1" applyBorder="1" applyProtection="1">
      <protection locked="0"/>
    </xf>
    <xf numFmtId="164" fontId="8" fillId="9" borderId="1" xfId="1" applyNumberFormat="1" applyFont="1" applyFill="1" applyBorder="1" applyProtection="1">
      <protection locked="0"/>
    </xf>
    <xf numFmtId="10" fontId="8" fillId="11" borderId="1" xfId="3" applyNumberFormat="1" applyFont="1" applyFill="1" applyBorder="1" applyProtection="1">
      <protection locked="0"/>
    </xf>
    <xf numFmtId="165" fontId="8" fillId="11" borderId="1" xfId="1" applyNumberFormat="1" applyFont="1" applyFill="1" applyBorder="1" applyProtection="1">
      <protection locked="0"/>
    </xf>
    <xf numFmtId="164" fontId="8" fillId="11" borderId="1" xfId="1" applyNumberFormat="1" applyFont="1" applyFill="1" applyBorder="1" applyProtection="1">
      <protection locked="0"/>
    </xf>
    <xf numFmtId="10" fontId="8" fillId="10" borderId="1" xfId="3" applyNumberFormat="1" applyFont="1" applyFill="1" applyBorder="1" applyProtection="1">
      <protection locked="0"/>
    </xf>
    <xf numFmtId="165" fontId="8" fillId="10" borderId="1" xfId="1" applyNumberFormat="1" applyFont="1" applyFill="1" applyBorder="1" applyProtection="1">
      <protection locked="0"/>
    </xf>
    <xf numFmtId="164" fontId="8" fillId="10" borderId="1" xfId="1" applyNumberFormat="1" applyFont="1" applyFill="1" applyBorder="1" applyProtection="1">
      <protection locked="0"/>
    </xf>
    <xf numFmtId="167" fontId="3" fillId="7" borderId="1" xfId="3" applyNumberFormat="1" applyFont="1" applyFill="1" applyBorder="1" applyProtection="1">
      <protection hidden="1"/>
    </xf>
    <xf numFmtId="167" fontId="3" fillId="9" borderId="1" xfId="3" applyNumberFormat="1" applyFont="1" applyFill="1" applyBorder="1" applyProtection="1">
      <protection hidden="1"/>
    </xf>
    <xf numFmtId="167" fontId="3" fillId="11" borderId="1" xfId="3" applyNumberFormat="1" applyFont="1" applyFill="1" applyBorder="1" applyProtection="1">
      <protection hidden="1"/>
    </xf>
    <xf numFmtId="167" fontId="3" fillId="10" borderId="1" xfId="3" applyNumberFormat="1" applyFont="1" applyFill="1" applyBorder="1" applyProtection="1">
      <protection hidden="1"/>
    </xf>
    <xf numFmtId="167" fontId="3" fillId="5" borderId="1" xfId="3" applyNumberFormat="1" applyFont="1" applyFill="1" applyBorder="1" applyProtection="1">
      <protection hidden="1"/>
    </xf>
    <xf numFmtId="9" fontId="8" fillId="7" borderId="1" xfId="3" applyFont="1" applyFill="1" applyBorder="1" applyProtection="1">
      <protection locked="0"/>
    </xf>
    <xf numFmtId="9" fontId="8" fillId="9" borderId="1" xfId="3" applyFont="1" applyFill="1" applyBorder="1" applyProtection="1">
      <protection locked="0"/>
    </xf>
    <xf numFmtId="9" fontId="8" fillId="11" borderId="1" xfId="3" applyFont="1" applyFill="1" applyBorder="1" applyProtection="1">
      <protection locked="0"/>
    </xf>
    <xf numFmtId="9" fontId="8" fillId="10" borderId="1" xfId="3" applyFont="1" applyFill="1" applyBorder="1" applyProtection="1">
      <protection locked="0"/>
    </xf>
    <xf numFmtId="9" fontId="8" fillId="5" borderId="1" xfId="3" applyFont="1" applyFill="1" applyBorder="1" applyProtection="1">
      <protection locked="0"/>
    </xf>
    <xf numFmtId="1" fontId="2" fillId="0" borderId="1" xfId="0" applyNumberFormat="1" applyFont="1" applyBorder="1"/>
    <xf numFmtId="0" fontId="3" fillId="0" borderId="0" xfId="0" applyFont="1" applyBorder="1"/>
    <xf numFmtId="0" fontId="3" fillId="0" borderId="0" xfId="0" applyFont="1"/>
    <xf numFmtId="10" fontId="3" fillId="0" borderId="0" xfId="0" applyNumberFormat="1" applyFont="1"/>
    <xf numFmtId="0" fontId="3" fillId="0" borderId="0" xfId="0" applyFont="1" applyFill="1" applyBorder="1"/>
    <xf numFmtId="168" fontId="3" fillId="0" borderId="0" xfId="0" applyNumberFormat="1" applyFont="1"/>
    <xf numFmtId="0" fontId="1" fillId="0" borderId="1" xfId="0" applyFont="1" applyFill="1" applyBorder="1"/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3" fontId="10" fillId="2" borderId="1" xfId="0" applyNumberFormat="1" applyFont="1" applyFill="1" applyBorder="1" applyProtection="1"/>
    <xf numFmtId="0" fontId="0" fillId="9" borderId="1" xfId="0" applyFill="1" applyBorder="1"/>
    <xf numFmtId="165" fontId="1" fillId="6" borderId="1" xfId="1" applyNumberFormat="1" applyFont="1" applyFill="1" applyBorder="1" applyAlignment="1" applyProtection="1">
      <alignment horizontal="right"/>
    </xf>
    <xf numFmtId="3" fontId="1" fillId="2" borderId="1" xfId="0" applyNumberFormat="1" applyFont="1" applyFill="1" applyBorder="1" applyProtection="1"/>
    <xf numFmtId="165" fontId="1" fillId="0" borderId="1" xfId="1" applyNumberFormat="1" applyFont="1" applyFill="1" applyBorder="1" applyAlignment="1" applyProtection="1">
      <alignment horizontal="right"/>
    </xf>
    <xf numFmtId="168" fontId="0" fillId="6" borderId="1" xfId="3" applyNumberFormat="1" applyFont="1" applyFill="1" applyBorder="1"/>
    <xf numFmtId="166" fontId="0" fillId="6" borderId="1" xfId="0" applyNumberFormat="1" applyFill="1" applyBorder="1"/>
    <xf numFmtId="0" fontId="0" fillId="6" borderId="1" xfId="0" applyFill="1" applyBorder="1"/>
    <xf numFmtId="168" fontId="1" fillId="0" borderId="1" xfId="3" applyNumberFormat="1" applyFont="1" applyBorder="1" applyAlignment="1" applyProtection="1">
      <alignment horizontal="right"/>
    </xf>
    <xf numFmtId="10" fontId="1" fillId="0" borderId="1" xfId="3" applyNumberFormat="1" applyFont="1" applyBorder="1" applyAlignment="1" applyProtection="1">
      <alignment horizontal="right"/>
    </xf>
    <xf numFmtId="43" fontId="1" fillId="0" borderId="1" xfId="1" applyNumberFormat="1" applyFont="1" applyBorder="1" applyAlignment="1" applyProtection="1">
      <alignment horizontal="right"/>
    </xf>
    <xf numFmtId="0" fontId="0" fillId="9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4" borderId="4" xfId="0" quotePrefix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7" fontId="2" fillId="4" borderId="4" xfId="0" quotePrefix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Total GDPR growth per annum, 2001 - 2015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ECONOMONITOR!$B$4</c:f>
              <c:strCache>
                <c:ptCount val="1"/>
                <c:pt idx="0">
                  <c:v>South Africa</c:v>
                </c:pt>
              </c:strCache>
            </c:strRef>
          </c:tx>
          <c:cat>
            <c:strRef>
              <c:f>ECONOMONITOR!$A$5:$A$18</c:f>
              <c:strCache>
                <c:ptCount val="14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  <c:pt idx="10">
                  <c:v>11-'12</c:v>
                </c:pt>
                <c:pt idx="11">
                  <c:v>12-'13</c:v>
                </c:pt>
                <c:pt idx="12">
                  <c:v>13-'14</c:v>
                </c:pt>
                <c:pt idx="13">
                  <c:v>14-15</c:v>
                </c:pt>
              </c:strCache>
            </c:strRef>
          </c:cat>
          <c:val>
            <c:numRef>
              <c:f>ECONOMONITOR!$B$5:$B$18</c:f>
              <c:numCache>
                <c:formatCode>0.000%</c:formatCode>
                <c:ptCount val="14"/>
                <c:pt idx="0">
                  <c:v>3.6653461567783596E-2</c:v>
                </c:pt>
                <c:pt idx="1">
                  <c:v>2.981461120001816E-2</c:v>
                </c:pt>
                <c:pt idx="2">
                  <c:v>4.4976376003730723E-2</c:v>
                </c:pt>
                <c:pt idx="3">
                  <c:v>5.312567464032969E-2</c:v>
                </c:pt>
                <c:pt idx="4">
                  <c:v>5.5260105188349451E-2</c:v>
                </c:pt>
                <c:pt idx="5">
                  <c:v>5.5858064083232906E-2</c:v>
                </c:pt>
                <c:pt idx="6">
                  <c:v>3.7577932580221018E-2</c:v>
                </c:pt>
                <c:pt idx="7">
                  <c:v>-1.3507005742634304E-2</c:v>
                </c:pt>
                <c:pt idx="8">
                  <c:v>2.8770207025945238E-2</c:v>
                </c:pt>
                <c:pt idx="9">
                  <c:v>2.9743392324728779E-2</c:v>
                </c:pt>
              </c:numCache>
            </c:numRef>
          </c:val>
        </c:ser>
        <c:ser>
          <c:idx val="1"/>
          <c:order val="1"/>
          <c:tx>
            <c:strRef>
              <c:f>ECONOMONITOR!$C$4</c:f>
              <c:strCache>
                <c:ptCount val="1"/>
                <c:pt idx="0">
                  <c:v>Limpopo</c:v>
                </c:pt>
              </c:strCache>
            </c:strRef>
          </c:tx>
          <c:cat>
            <c:strRef>
              <c:f>ECONOMONITOR!$A$5:$A$18</c:f>
              <c:strCache>
                <c:ptCount val="14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  <c:pt idx="10">
                  <c:v>11-'12</c:v>
                </c:pt>
                <c:pt idx="11">
                  <c:v>12-'13</c:v>
                </c:pt>
                <c:pt idx="12">
                  <c:v>13-'14</c:v>
                </c:pt>
                <c:pt idx="13">
                  <c:v>14-15</c:v>
                </c:pt>
              </c:strCache>
            </c:strRef>
          </c:cat>
          <c:val>
            <c:numRef>
              <c:f>ECONOMONITOR!$C$5:$C$18</c:f>
              <c:numCache>
                <c:formatCode>0.000%</c:formatCode>
                <c:ptCount val="14"/>
                <c:pt idx="0">
                  <c:v>4.5233322347774774E-2</c:v>
                </c:pt>
                <c:pt idx="1">
                  <c:v>2.4398256492448755E-2</c:v>
                </c:pt>
                <c:pt idx="2">
                  <c:v>2.8653844997874156E-2</c:v>
                </c:pt>
                <c:pt idx="3">
                  <c:v>4.2980820670645681E-2</c:v>
                </c:pt>
                <c:pt idx="4">
                  <c:v>4.7801294852524379E-2</c:v>
                </c:pt>
                <c:pt idx="5">
                  <c:v>4.3601249790607532E-2</c:v>
                </c:pt>
                <c:pt idx="6">
                  <c:v>2.4599063490503115E-2</c:v>
                </c:pt>
                <c:pt idx="7">
                  <c:v>-1.4027975939417292E-2</c:v>
                </c:pt>
                <c:pt idx="8">
                  <c:v>2.6365224511822882E-2</c:v>
                </c:pt>
                <c:pt idx="9">
                  <c:v>2.4249225685674336E-2</c:v>
                </c:pt>
              </c:numCache>
            </c:numRef>
          </c:val>
        </c:ser>
        <c:ser>
          <c:idx val="2"/>
          <c:order val="2"/>
          <c:tx>
            <c:strRef>
              <c:f>ECONOMONITOR!$D$4</c:f>
              <c:strCache>
                <c:ptCount val="1"/>
                <c:pt idx="0">
                  <c:v>Capricorn</c:v>
                </c:pt>
              </c:strCache>
            </c:strRef>
          </c:tx>
          <c:cat>
            <c:strRef>
              <c:f>ECONOMONITOR!$A$5:$A$18</c:f>
              <c:strCache>
                <c:ptCount val="14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  <c:pt idx="10">
                  <c:v>11-'12</c:v>
                </c:pt>
                <c:pt idx="11">
                  <c:v>12-'13</c:v>
                </c:pt>
                <c:pt idx="12">
                  <c:v>13-'14</c:v>
                </c:pt>
                <c:pt idx="13">
                  <c:v>14-15</c:v>
                </c:pt>
              </c:strCache>
            </c:strRef>
          </c:cat>
          <c:val>
            <c:numRef>
              <c:f>ECONOMONITOR!$D$5:$D$18</c:f>
              <c:numCache>
                <c:formatCode>0.000%</c:formatCode>
                <c:ptCount val="14"/>
                <c:pt idx="0">
                  <c:v>3.2094508862495097E-2</c:v>
                </c:pt>
                <c:pt idx="1">
                  <c:v>2.0286987051630456E-2</c:v>
                </c:pt>
                <c:pt idx="2">
                  <c:v>2.6436773409918013E-2</c:v>
                </c:pt>
                <c:pt idx="3">
                  <c:v>4.9489157001138429E-2</c:v>
                </c:pt>
                <c:pt idx="4">
                  <c:v>5.6541925752187971E-2</c:v>
                </c:pt>
                <c:pt idx="5">
                  <c:v>4.4604114969509778E-2</c:v>
                </c:pt>
                <c:pt idx="6">
                  <c:v>3.4511390523688679E-2</c:v>
                </c:pt>
                <c:pt idx="7">
                  <c:v>-1.3644810778374983E-2</c:v>
                </c:pt>
                <c:pt idx="8">
                  <c:v>1.7297253108798261E-2</c:v>
                </c:pt>
                <c:pt idx="9">
                  <c:v>1.7800852078631468E-2</c:v>
                </c:pt>
              </c:numCache>
            </c:numRef>
          </c:val>
        </c:ser>
        <c:ser>
          <c:idx val="3"/>
          <c:order val="3"/>
          <c:tx>
            <c:strRef>
              <c:f>ECONOMONITOR!$E$4</c:f>
              <c:strCache>
                <c:ptCount val="1"/>
                <c:pt idx="0">
                  <c:v>Lepelle-Nkumpi</c:v>
                </c:pt>
              </c:strCache>
            </c:strRef>
          </c:tx>
          <c:cat>
            <c:strRef>
              <c:f>ECONOMONITOR!$A$5:$A$18</c:f>
              <c:strCache>
                <c:ptCount val="14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  <c:pt idx="10">
                  <c:v>11-'12</c:v>
                </c:pt>
                <c:pt idx="11">
                  <c:v>12-'13</c:v>
                </c:pt>
                <c:pt idx="12">
                  <c:v>13-'14</c:v>
                </c:pt>
                <c:pt idx="13">
                  <c:v>14-15</c:v>
                </c:pt>
              </c:strCache>
            </c:strRef>
          </c:cat>
          <c:val>
            <c:numRef>
              <c:f>ECONOMONITOR!$E$5:$E$18</c:f>
              <c:numCache>
                <c:formatCode>0.000%</c:formatCode>
                <c:ptCount val="14"/>
                <c:pt idx="0">
                  <c:v>3.9354008407225693E-2</c:v>
                </c:pt>
                <c:pt idx="1">
                  <c:v>2.0263525220759693E-2</c:v>
                </c:pt>
                <c:pt idx="2">
                  <c:v>1.7812929561517477E-2</c:v>
                </c:pt>
                <c:pt idx="3">
                  <c:v>3.8305837935152631E-2</c:v>
                </c:pt>
                <c:pt idx="4">
                  <c:v>4.0939226493958092E-2</c:v>
                </c:pt>
                <c:pt idx="5">
                  <c:v>4.0612931388747331E-2</c:v>
                </c:pt>
                <c:pt idx="6">
                  <c:v>2.9440334361422016E-2</c:v>
                </c:pt>
                <c:pt idx="7">
                  <c:v>-1.138909356023865E-2</c:v>
                </c:pt>
                <c:pt idx="8">
                  <c:v>2.9719014919287412E-2</c:v>
                </c:pt>
                <c:pt idx="9">
                  <c:v>1.446961138124947E-2</c:v>
                </c:pt>
              </c:numCache>
            </c:numRef>
          </c:val>
        </c:ser>
        <c:axId val="91120384"/>
        <c:axId val="91121920"/>
      </c:barChart>
      <c:catAx>
        <c:axId val="9112038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121920"/>
        <c:crosses val="autoZero"/>
        <c:auto val="1"/>
        <c:lblAlgn val="ctr"/>
        <c:lblOffset val="100"/>
      </c:catAx>
      <c:valAx>
        <c:axId val="91121920"/>
        <c:scaling>
          <c:orientation val="minMax"/>
        </c:scaling>
        <c:axPos val="l"/>
        <c:majorGridlines/>
        <c:numFmt formatCode="0.00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120384"/>
        <c:crosses val="autoZero"/>
        <c:crossBetween val="between"/>
      </c:valAx>
    </c:plotArea>
    <c:legend>
      <c:legendPos val="b"/>
      <c:layout/>
      <c:spPr>
        <a:solidFill>
          <a:sysClr val="window" lastClr="FFFFFF"/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chemeClr val="accent4">
        <a:lumMod val="40000"/>
        <a:lumOff val="6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Total GDPR growth per annum, 2001 - 2011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ECONOMONITOR!$B$4</c:f>
              <c:strCache>
                <c:ptCount val="1"/>
                <c:pt idx="0">
                  <c:v>South Africa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ECONOMONITOR!$A$5:$A$14</c:f>
              <c:strCache>
                <c:ptCount val="10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</c:strCache>
            </c:strRef>
          </c:cat>
          <c:val>
            <c:numRef>
              <c:f>ECONOMONITOR!$B$5:$B$14</c:f>
              <c:numCache>
                <c:formatCode>0.000%</c:formatCode>
                <c:ptCount val="10"/>
                <c:pt idx="0">
                  <c:v>3.6653461567783596E-2</c:v>
                </c:pt>
                <c:pt idx="1">
                  <c:v>2.981461120001816E-2</c:v>
                </c:pt>
                <c:pt idx="2">
                  <c:v>4.4976376003730723E-2</c:v>
                </c:pt>
                <c:pt idx="3">
                  <c:v>5.312567464032969E-2</c:v>
                </c:pt>
                <c:pt idx="4">
                  <c:v>5.5260105188349451E-2</c:v>
                </c:pt>
                <c:pt idx="5">
                  <c:v>5.5858064083232906E-2</c:v>
                </c:pt>
                <c:pt idx="6">
                  <c:v>3.7577932580221018E-2</c:v>
                </c:pt>
                <c:pt idx="7">
                  <c:v>-1.3507005742634304E-2</c:v>
                </c:pt>
                <c:pt idx="8">
                  <c:v>2.8770207025945238E-2</c:v>
                </c:pt>
                <c:pt idx="9">
                  <c:v>2.9743392324728779E-2</c:v>
                </c:pt>
              </c:numCache>
            </c:numRef>
          </c:val>
        </c:ser>
        <c:ser>
          <c:idx val="1"/>
          <c:order val="1"/>
          <c:tx>
            <c:strRef>
              <c:f>ECONOMONITOR!$C$4</c:f>
              <c:strCache>
                <c:ptCount val="1"/>
                <c:pt idx="0">
                  <c:v>Limpopo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ECONOMONITOR!$A$5:$A$14</c:f>
              <c:strCache>
                <c:ptCount val="10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</c:strCache>
            </c:strRef>
          </c:cat>
          <c:val>
            <c:numRef>
              <c:f>ECONOMONITOR!$C$5:$C$14</c:f>
              <c:numCache>
                <c:formatCode>0.000%</c:formatCode>
                <c:ptCount val="10"/>
                <c:pt idx="0">
                  <c:v>4.5233322347774774E-2</c:v>
                </c:pt>
                <c:pt idx="1">
                  <c:v>2.4398256492448755E-2</c:v>
                </c:pt>
                <c:pt idx="2">
                  <c:v>2.8653844997874156E-2</c:v>
                </c:pt>
                <c:pt idx="3">
                  <c:v>4.2980820670645681E-2</c:v>
                </c:pt>
                <c:pt idx="4">
                  <c:v>4.7801294852524379E-2</c:v>
                </c:pt>
                <c:pt idx="5">
                  <c:v>4.3601249790607532E-2</c:v>
                </c:pt>
                <c:pt idx="6">
                  <c:v>2.4599063490503115E-2</c:v>
                </c:pt>
                <c:pt idx="7">
                  <c:v>-1.4027975939417292E-2</c:v>
                </c:pt>
                <c:pt idx="8">
                  <c:v>2.6365224511822882E-2</c:v>
                </c:pt>
                <c:pt idx="9">
                  <c:v>2.4249225685674336E-2</c:v>
                </c:pt>
              </c:numCache>
            </c:numRef>
          </c:val>
        </c:ser>
        <c:ser>
          <c:idx val="2"/>
          <c:order val="2"/>
          <c:tx>
            <c:strRef>
              <c:f>ECONOMONITOR!$D$4</c:f>
              <c:strCache>
                <c:ptCount val="1"/>
                <c:pt idx="0">
                  <c:v>Capricorn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ECONOMONITOR!$A$5:$A$14</c:f>
              <c:strCache>
                <c:ptCount val="10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</c:strCache>
            </c:strRef>
          </c:cat>
          <c:val>
            <c:numRef>
              <c:f>ECONOMONITOR!$D$5:$D$14</c:f>
              <c:numCache>
                <c:formatCode>0.000%</c:formatCode>
                <c:ptCount val="10"/>
                <c:pt idx="0">
                  <c:v>3.2094508862495097E-2</c:v>
                </c:pt>
                <c:pt idx="1">
                  <c:v>2.0286987051630456E-2</c:v>
                </c:pt>
                <c:pt idx="2">
                  <c:v>2.6436773409918013E-2</c:v>
                </c:pt>
                <c:pt idx="3">
                  <c:v>4.9489157001138429E-2</c:v>
                </c:pt>
                <c:pt idx="4">
                  <c:v>5.6541925752187971E-2</c:v>
                </c:pt>
                <c:pt idx="5">
                  <c:v>4.4604114969509778E-2</c:v>
                </c:pt>
                <c:pt idx="6">
                  <c:v>3.4511390523688679E-2</c:v>
                </c:pt>
                <c:pt idx="7">
                  <c:v>-1.3644810778374983E-2</c:v>
                </c:pt>
                <c:pt idx="8">
                  <c:v>1.7297253108798261E-2</c:v>
                </c:pt>
                <c:pt idx="9">
                  <c:v>1.7800852078631468E-2</c:v>
                </c:pt>
              </c:numCache>
            </c:numRef>
          </c:val>
        </c:ser>
        <c:ser>
          <c:idx val="3"/>
          <c:order val="3"/>
          <c:tx>
            <c:strRef>
              <c:f>ECONOMONITOR!$E$4</c:f>
              <c:strCache>
                <c:ptCount val="1"/>
                <c:pt idx="0">
                  <c:v>Lepelle-Nkumpi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ECONOMONITOR!$A$5:$A$14</c:f>
              <c:strCache>
                <c:ptCount val="10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</c:strCache>
            </c:strRef>
          </c:cat>
          <c:val>
            <c:numRef>
              <c:f>ECONOMONITOR!$E$5:$E$14</c:f>
              <c:numCache>
                <c:formatCode>0.000%</c:formatCode>
                <c:ptCount val="10"/>
                <c:pt idx="0">
                  <c:v>3.9354008407225693E-2</c:v>
                </c:pt>
                <c:pt idx="1">
                  <c:v>2.0263525220759693E-2</c:v>
                </c:pt>
                <c:pt idx="2">
                  <c:v>1.7812929561517477E-2</c:v>
                </c:pt>
                <c:pt idx="3">
                  <c:v>3.8305837935152631E-2</c:v>
                </c:pt>
                <c:pt idx="4">
                  <c:v>4.0939226493958092E-2</c:v>
                </c:pt>
                <c:pt idx="5">
                  <c:v>4.0612931388747331E-2</c:v>
                </c:pt>
                <c:pt idx="6">
                  <c:v>2.9440334361422016E-2</c:v>
                </c:pt>
                <c:pt idx="7">
                  <c:v>-1.138909356023865E-2</c:v>
                </c:pt>
                <c:pt idx="8">
                  <c:v>2.9719014919287412E-2</c:v>
                </c:pt>
                <c:pt idx="9">
                  <c:v>1.446961138124947E-2</c:v>
                </c:pt>
              </c:numCache>
            </c:numRef>
          </c:val>
        </c:ser>
        <c:axId val="91258240"/>
        <c:axId val="91272320"/>
      </c:barChart>
      <c:catAx>
        <c:axId val="9125824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272320"/>
        <c:crosses val="autoZero"/>
        <c:auto val="1"/>
        <c:lblAlgn val="ctr"/>
        <c:lblOffset val="100"/>
      </c:catAx>
      <c:valAx>
        <c:axId val="91272320"/>
        <c:scaling>
          <c:orientation val="minMax"/>
        </c:scaling>
        <c:axPos val="l"/>
        <c:majorGridlines/>
        <c:numFmt formatCode="0.00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258240"/>
        <c:crosses val="autoZero"/>
        <c:crossBetween val="between"/>
      </c:valAx>
    </c:plotArea>
    <c:legend>
      <c:legendPos val="b"/>
      <c:layout/>
      <c:spPr>
        <a:solidFill>
          <a:sysClr val="window" lastClr="FFFFFF"/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chemeClr val="accent5">
        <a:lumMod val="40000"/>
        <a:lumOff val="6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Total GDPR growth per annum, 2001 - 2015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ECONOMONITOR!$B$4</c:f>
              <c:strCache>
                <c:ptCount val="1"/>
                <c:pt idx="0">
                  <c:v>South Africa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ECONOMONITOR!$A$5:$A$18</c:f>
              <c:strCache>
                <c:ptCount val="14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  <c:pt idx="10">
                  <c:v>11-'12</c:v>
                </c:pt>
                <c:pt idx="11">
                  <c:v>12-'13</c:v>
                </c:pt>
                <c:pt idx="12">
                  <c:v>13-'14</c:v>
                </c:pt>
                <c:pt idx="13">
                  <c:v>14-15</c:v>
                </c:pt>
              </c:strCache>
            </c:strRef>
          </c:cat>
          <c:val>
            <c:numRef>
              <c:f>ECONOMONITOR!$B$5:$B$18</c:f>
              <c:numCache>
                <c:formatCode>0.000%</c:formatCode>
                <c:ptCount val="14"/>
                <c:pt idx="0">
                  <c:v>3.6653461567783596E-2</c:v>
                </c:pt>
                <c:pt idx="1">
                  <c:v>2.981461120001816E-2</c:v>
                </c:pt>
                <c:pt idx="2">
                  <c:v>4.4976376003730723E-2</c:v>
                </c:pt>
                <c:pt idx="3">
                  <c:v>5.312567464032969E-2</c:v>
                </c:pt>
                <c:pt idx="4">
                  <c:v>5.5260105188349451E-2</c:v>
                </c:pt>
                <c:pt idx="5">
                  <c:v>5.5858064083232906E-2</c:v>
                </c:pt>
                <c:pt idx="6">
                  <c:v>3.7577932580221018E-2</c:v>
                </c:pt>
                <c:pt idx="7">
                  <c:v>-1.3507005742634304E-2</c:v>
                </c:pt>
                <c:pt idx="8">
                  <c:v>2.8770207025945238E-2</c:v>
                </c:pt>
                <c:pt idx="9">
                  <c:v>2.9743392324728779E-2</c:v>
                </c:pt>
              </c:numCache>
            </c:numRef>
          </c:val>
        </c:ser>
        <c:ser>
          <c:idx val="1"/>
          <c:order val="1"/>
          <c:tx>
            <c:strRef>
              <c:f>ECONOMONITOR!$C$4</c:f>
              <c:strCache>
                <c:ptCount val="1"/>
                <c:pt idx="0">
                  <c:v>Limpopo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ECONOMONITOR!$A$5:$A$18</c:f>
              <c:strCache>
                <c:ptCount val="14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  <c:pt idx="10">
                  <c:v>11-'12</c:v>
                </c:pt>
                <c:pt idx="11">
                  <c:v>12-'13</c:v>
                </c:pt>
                <c:pt idx="12">
                  <c:v>13-'14</c:v>
                </c:pt>
                <c:pt idx="13">
                  <c:v>14-15</c:v>
                </c:pt>
              </c:strCache>
            </c:strRef>
          </c:cat>
          <c:val>
            <c:numRef>
              <c:f>ECONOMONITOR!$C$5:$C$18</c:f>
              <c:numCache>
                <c:formatCode>0.000%</c:formatCode>
                <c:ptCount val="14"/>
                <c:pt idx="0">
                  <c:v>4.5233322347774774E-2</c:v>
                </c:pt>
                <c:pt idx="1">
                  <c:v>2.4398256492448755E-2</c:v>
                </c:pt>
                <c:pt idx="2">
                  <c:v>2.8653844997874156E-2</c:v>
                </c:pt>
                <c:pt idx="3">
                  <c:v>4.2980820670645681E-2</c:v>
                </c:pt>
                <c:pt idx="4">
                  <c:v>4.7801294852524379E-2</c:v>
                </c:pt>
                <c:pt idx="5">
                  <c:v>4.3601249790607532E-2</c:v>
                </c:pt>
                <c:pt idx="6">
                  <c:v>2.4599063490503115E-2</c:v>
                </c:pt>
                <c:pt idx="7">
                  <c:v>-1.4027975939417292E-2</c:v>
                </c:pt>
                <c:pt idx="8">
                  <c:v>2.6365224511822882E-2</c:v>
                </c:pt>
                <c:pt idx="9">
                  <c:v>2.4249225685674336E-2</c:v>
                </c:pt>
              </c:numCache>
            </c:numRef>
          </c:val>
        </c:ser>
        <c:ser>
          <c:idx val="2"/>
          <c:order val="2"/>
          <c:tx>
            <c:strRef>
              <c:f>ECONOMONITOR!$D$4</c:f>
              <c:strCache>
                <c:ptCount val="1"/>
                <c:pt idx="0">
                  <c:v>Capricorn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ECONOMONITOR!$A$5:$A$18</c:f>
              <c:strCache>
                <c:ptCount val="14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  <c:pt idx="10">
                  <c:v>11-'12</c:v>
                </c:pt>
                <c:pt idx="11">
                  <c:v>12-'13</c:v>
                </c:pt>
                <c:pt idx="12">
                  <c:v>13-'14</c:v>
                </c:pt>
                <c:pt idx="13">
                  <c:v>14-15</c:v>
                </c:pt>
              </c:strCache>
            </c:strRef>
          </c:cat>
          <c:val>
            <c:numRef>
              <c:f>ECONOMONITOR!$D$5:$D$18</c:f>
              <c:numCache>
                <c:formatCode>0.000%</c:formatCode>
                <c:ptCount val="14"/>
                <c:pt idx="0">
                  <c:v>3.2094508862495097E-2</c:v>
                </c:pt>
                <c:pt idx="1">
                  <c:v>2.0286987051630456E-2</c:v>
                </c:pt>
                <c:pt idx="2">
                  <c:v>2.6436773409918013E-2</c:v>
                </c:pt>
                <c:pt idx="3">
                  <c:v>4.9489157001138429E-2</c:v>
                </c:pt>
                <c:pt idx="4">
                  <c:v>5.6541925752187971E-2</c:v>
                </c:pt>
                <c:pt idx="5">
                  <c:v>4.4604114969509778E-2</c:v>
                </c:pt>
                <c:pt idx="6">
                  <c:v>3.4511390523688679E-2</c:v>
                </c:pt>
                <c:pt idx="7">
                  <c:v>-1.3644810778374983E-2</c:v>
                </c:pt>
                <c:pt idx="8">
                  <c:v>1.7297253108798261E-2</c:v>
                </c:pt>
                <c:pt idx="9">
                  <c:v>1.7800852078631468E-2</c:v>
                </c:pt>
              </c:numCache>
            </c:numRef>
          </c:val>
        </c:ser>
        <c:ser>
          <c:idx val="3"/>
          <c:order val="3"/>
          <c:tx>
            <c:strRef>
              <c:f>ECONOMONITOR!$E$4</c:f>
              <c:strCache>
                <c:ptCount val="1"/>
                <c:pt idx="0">
                  <c:v>Lepelle-Nkumpi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ECONOMONITOR!$A$5:$A$18</c:f>
              <c:strCache>
                <c:ptCount val="14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  <c:pt idx="10">
                  <c:v>11-'12</c:v>
                </c:pt>
                <c:pt idx="11">
                  <c:v>12-'13</c:v>
                </c:pt>
                <c:pt idx="12">
                  <c:v>13-'14</c:v>
                </c:pt>
                <c:pt idx="13">
                  <c:v>14-15</c:v>
                </c:pt>
              </c:strCache>
            </c:strRef>
          </c:cat>
          <c:val>
            <c:numRef>
              <c:f>ECONOMONITOR!$E$5:$E$18</c:f>
              <c:numCache>
                <c:formatCode>0.000%</c:formatCode>
                <c:ptCount val="14"/>
                <c:pt idx="0">
                  <c:v>3.9354008407225693E-2</c:v>
                </c:pt>
                <c:pt idx="1">
                  <c:v>2.0263525220759693E-2</c:v>
                </c:pt>
                <c:pt idx="2">
                  <c:v>1.7812929561517477E-2</c:v>
                </c:pt>
                <c:pt idx="3">
                  <c:v>3.8305837935152631E-2</c:v>
                </c:pt>
                <c:pt idx="4">
                  <c:v>4.0939226493958092E-2</c:v>
                </c:pt>
                <c:pt idx="5">
                  <c:v>4.0612931388747331E-2</c:v>
                </c:pt>
                <c:pt idx="6">
                  <c:v>2.9440334361422016E-2</c:v>
                </c:pt>
                <c:pt idx="7">
                  <c:v>-1.138909356023865E-2</c:v>
                </c:pt>
                <c:pt idx="8">
                  <c:v>2.9719014919287412E-2</c:v>
                </c:pt>
                <c:pt idx="9">
                  <c:v>1.446961138124947E-2</c:v>
                </c:pt>
              </c:numCache>
            </c:numRef>
          </c:val>
        </c:ser>
        <c:axId val="91214592"/>
        <c:axId val="91216128"/>
      </c:barChart>
      <c:catAx>
        <c:axId val="9121459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216128"/>
        <c:crosses val="autoZero"/>
        <c:auto val="1"/>
        <c:lblAlgn val="ctr"/>
        <c:lblOffset val="100"/>
      </c:catAx>
      <c:valAx>
        <c:axId val="91216128"/>
        <c:scaling>
          <c:orientation val="minMax"/>
        </c:scaling>
        <c:axPos val="l"/>
        <c:majorGridlines/>
        <c:numFmt formatCode="0.00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214592"/>
        <c:crosses val="autoZero"/>
        <c:crossBetween val="between"/>
      </c:valAx>
    </c:plotArea>
    <c:legend>
      <c:legendPos val="b"/>
      <c:layout/>
      <c:spPr>
        <a:solidFill>
          <a:sysClr val="window" lastClr="FFFFFF"/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chemeClr val="accent5">
        <a:lumMod val="40000"/>
        <a:lumOff val="6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Total Employment growth per annum, 2001-2011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ECONOMONITOR!$B$4</c:f>
              <c:strCache>
                <c:ptCount val="1"/>
                <c:pt idx="0">
                  <c:v>South Africa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ECONOMONITOR!$A$31:$A$40</c:f>
              <c:strCache>
                <c:ptCount val="10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</c:strCache>
            </c:strRef>
          </c:cat>
          <c:val>
            <c:numRef>
              <c:f>ECONOMONITOR!$B$31:$B$40</c:f>
              <c:numCache>
                <c:formatCode>0.0%</c:formatCode>
                <c:ptCount val="10"/>
                <c:pt idx="0">
                  <c:v>1.4641776121370187E-2</c:v>
                </c:pt>
                <c:pt idx="1">
                  <c:v>-1.2024692275212745E-2</c:v>
                </c:pt>
                <c:pt idx="2">
                  <c:v>1.5326239755807824E-2</c:v>
                </c:pt>
                <c:pt idx="3">
                  <c:v>2.4031157940552106E-2</c:v>
                </c:pt>
                <c:pt idx="4">
                  <c:v>2.8562797039972665E-2</c:v>
                </c:pt>
                <c:pt idx="5">
                  <c:v>2.1091718571448093E-2</c:v>
                </c:pt>
                <c:pt idx="6">
                  <c:v>6.4172089026004464E-4</c:v>
                </c:pt>
                <c:pt idx="7">
                  <c:v>-3.1029118269968903E-2</c:v>
                </c:pt>
                <c:pt idx="8">
                  <c:v>-9.8357914693876225E-3</c:v>
                </c:pt>
                <c:pt idx="9">
                  <c:v>1.1421617540295692E-2</c:v>
                </c:pt>
              </c:numCache>
            </c:numRef>
          </c:val>
        </c:ser>
        <c:ser>
          <c:idx val="1"/>
          <c:order val="1"/>
          <c:tx>
            <c:strRef>
              <c:f>ECONOMONITOR!$C$4</c:f>
              <c:strCache>
                <c:ptCount val="1"/>
                <c:pt idx="0">
                  <c:v>Limpopo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ECONOMONITOR!$A$31:$A$40</c:f>
              <c:strCache>
                <c:ptCount val="10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</c:strCache>
            </c:strRef>
          </c:cat>
          <c:val>
            <c:numRef>
              <c:f>ECONOMONITOR!$C$31:$C$40</c:f>
              <c:numCache>
                <c:formatCode>0.0%</c:formatCode>
                <c:ptCount val="10"/>
                <c:pt idx="0">
                  <c:v>-2.4275018621518707E-2</c:v>
                </c:pt>
                <c:pt idx="1">
                  <c:v>-5.7261826713061792E-2</c:v>
                </c:pt>
                <c:pt idx="2">
                  <c:v>-1.2012240581662059E-2</c:v>
                </c:pt>
                <c:pt idx="3">
                  <c:v>7.23160165332426E-3</c:v>
                </c:pt>
                <c:pt idx="4">
                  <c:v>9.2305038122844074E-3</c:v>
                </c:pt>
                <c:pt idx="5">
                  <c:v>2.0413389405258497E-2</c:v>
                </c:pt>
                <c:pt idx="6">
                  <c:v>7.3593792645751943E-3</c:v>
                </c:pt>
                <c:pt idx="7">
                  <c:v>-2.3114581186667538E-2</c:v>
                </c:pt>
                <c:pt idx="8">
                  <c:v>3.2106125954982634E-3</c:v>
                </c:pt>
                <c:pt idx="9">
                  <c:v>5.7319953718519834E-3</c:v>
                </c:pt>
              </c:numCache>
            </c:numRef>
          </c:val>
        </c:ser>
        <c:ser>
          <c:idx val="2"/>
          <c:order val="2"/>
          <c:tx>
            <c:strRef>
              <c:f>ECONOMONITOR!$D$4</c:f>
              <c:strCache>
                <c:ptCount val="1"/>
                <c:pt idx="0">
                  <c:v>Capricorn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ECONOMONITOR!$A$31:$A$40</c:f>
              <c:strCache>
                <c:ptCount val="10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</c:strCache>
            </c:strRef>
          </c:cat>
          <c:val>
            <c:numRef>
              <c:f>ECONOMONITOR!$D$31:$D$40</c:f>
              <c:numCache>
                <c:formatCode>0.0%</c:formatCode>
                <c:ptCount val="10"/>
                <c:pt idx="0">
                  <c:v>-2.3809122045708064E-2</c:v>
                </c:pt>
                <c:pt idx="1">
                  <c:v>-6.2548986311379617E-2</c:v>
                </c:pt>
                <c:pt idx="2">
                  <c:v>-2.2930706277484836E-2</c:v>
                </c:pt>
                <c:pt idx="3">
                  <c:v>-2.224492699657854E-3</c:v>
                </c:pt>
                <c:pt idx="4">
                  <c:v>9.9276828429584185E-5</c:v>
                </c:pt>
                <c:pt idx="5">
                  <c:v>1.2128979884414637E-2</c:v>
                </c:pt>
                <c:pt idx="6">
                  <c:v>4.2448007976974012E-3</c:v>
                </c:pt>
                <c:pt idx="7">
                  <c:v>-1.85011317778907E-2</c:v>
                </c:pt>
                <c:pt idx="8">
                  <c:v>-2.0157490533607825E-2</c:v>
                </c:pt>
                <c:pt idx="9">
                  <c:v>-5.7222771358470537E-3</c:v>
                </c:pt>
              </c:numCache>
            </c:numRef>
          </c:val>
        </c:ser>
        <c:ser>
          <c:idx val="3"/>
          <c:order val="3"/>
          <c:tx>
            <c:strRef>
              <c:f>ECONOMONITOR!$E$4</c:f>
              <c:strCache>
                <c:ptCount val="1"/>
                <c:pt idx="0">
                  <c:v>Lepelle-Nkumpi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ECONOMONITOR!$A$31:$A$40</c:f>
              <c:strCache>
                <c:ptCount val="10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</c:strCache>
            </c:strRef>
          </c:cat>
          <c:val>
            <c:numRef>
              <c:f>ECONOMONITOR!$E$31:$E$40</c:f>
              <c:numCache>
                <c:formatCode>0.0%</c:formatCode>
                <c:ptCount val="10"/>
                <c:pt idx="0">
                  <c:v>-2.250998109000435E-2</c:v>
                </c:pt>
                <c:pt idx="1">
                  <c:v>-4.4218345122008396E-2</c:v>
                </c:pt>
                <c:pt idx="2">
                  <c:v>-4.5244959896573178E-4</c:v>
                </c:pt>
                <c:pt idx="3">
                  <c:v>1.8294647349869519E-2</c:v>
                </c:pt>
                <c:pt idx="4">
                  <c:v>2.1360825935481831E-2</c:v>
                </c:pt>
                <c:pt idx="5">
                  <c:v>3.5942847930307664E-2</c:v>
                </c:pt>
                <c:pt idx="6">
                  <c:v>2.7251129272081842E-2</c:v>
                </c:pt>
                <c:pt idx="7">
                  <c:v>-8.8742195879132346E-4</c:v>
                </c:pt>
                <c:pt idx="8">
                  <c:v>-1.0980620504796312E-2</c:v>
                </c:pt>
                <c:pt idx="9">
                  <c:v>-4.1205579943066617E-3</c:v>
                </c:pt>
              </c:numCache>
            </c:numRef>
          </c:val>
        </c:ser>
        <c:axId val="91383680"/>
        <c:axId val="91385216"/>
      </c:barChart>
      <c:catAx>
        <c:axId val="9138368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385216"/>
        <c:crosses val="autoZero"/>
        <c:auto val="1"/>
        <c:lblAlgn val="ctr"/>
        <c:lblOffset val="100"/>
      </c:catAx>
      <c:valAx>
        <c:axId val="91385216"/>
        <c:scaling>
          <c:orientation val="minMax"/>
        </c:scaling>
        <c:axPos val="l"/>
        <c:majorGridlines/>
        <c:numFmt formatCode="0.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383680"/>
        <c:crosses val="autoZero"/>
        <c:crossBetween val="between"/>
      </c:valAx>
    </c:plotArea>
    <c:legend>
      <c:legendPos val="b"/>
      <c:layout/>
      <c:spPr>
        <a:solidFill>
          <a:sysClr val="window" lastClr="FFFFFF"/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chemeClr val="accent5">
        <a:lumMod val="40000"/>
        <a:lumOff val="6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Total Employment growth per annum, 2001-2015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ECONOMONITOR!$B$4</c:f>
              <c:strCache>
                <c:ptCount val="1"/>
                <c:pt idx="0">
                  <c:v>South Africa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ECONOMONITOR!$A$31:$A$44</c:f>
              <c:strCache>
                <c:ptCount val="14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  <c:pt idx="10">
                  <c:v>11-'12</c:v>
                </c:pt>
                <c:pt idx="11">
                  <c:v>12-'13</c:v>
                </c:pt>
                <c:pt idx="12">
                  <c:v>13-'14</c:v>
                </c:pt>
                <c:pt idx="13">
                  <c:v>14-15</c:v>
                </c:pt>
              </c:strCache>
            </c:strRef>
          </c:cat>
          <c:val>
            <c:numRef>
              <c:f>ECONOMONITOR!$B$31:$B$44</c:f>
              <c:numCache>
                <c:formatCode>0.0%</c:formatCode>
                <c:ptCount val="14"/>
                <c:pt idx="0">
                  <c:v>1.4641776121370187E-2</c:v>
                </c:pt>
                <c:pt idx="1">
                  <c:v>-1.2024692275212745E-2</c:v>
                </c:pt>
                <c:pt idx="2">
                  <c:v>1.5326239755807824E-2</c:v>
                </c:pt>
                <c:pt idx="3">
                  <c:v>2.4031157940552106E-2</c:v>
                </c:pt>
                <c:pt idx="4">
                  <c:v>2.8562797039972665E-2</c:v>
                </c:pt>
                <c:pt idx="5">
                  <c:v>2.1091718571448093E-2</c:v>
                </c:pt>
                <c:pt idx="6">
                  <c:v>6.4172089026004464E-4</c:v>
                </c:pt>
                <c:pt idx="7">
                  <c:v>-3.1029118269968903E-2</c:v>
                </c:pt>
                <c:pt idx="8">
                  <c:v>-9.8357914693876225E-3</c:v>
                </c:pt>
                <c:pt idx="9">
                  <c:v>1.1421617540295692E-2</c:v>
                </c:pt>
              </c:numCache>
            </c:numRef>
          </c:val>
        </c:ser>
        <c:ser>
          <c:idx val="1"/>
          <c:order val="1"/>
          <c:tx>
            <c:strRef>
              <c:f>ECONOMONITOR!$C$4</c:f>
              <c:strCache>
                <c:ptCount val="1"/>
                <c:pt idx="0">
                  <c:v>Limpopo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ECONOMONITOR!$A$31:$A$44</c:f>
              <c:strCache>
                <c:ptCount val="14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  <c:pt idx="10">
                  <c:v>11-'12</c:v>
                </c:pt>
                <c:pt idx="11">
                  <c:v>12-'13</c:v>
                </c:pt>
                <c:pt idx="12">
                  <c:v>13-'14</c:v>
                </c:pt>
                <c:pt idx="13">
                  <c:v>14-15</c:v>
                </c:pt>
              </c:strCache>
            </c:strRef>
          </c:cat>
          <c:val>
            <c:numRef>
              <c:f>ECONOMONITOR!$C$31:$C$44</c:f>
              <c:numCache>
                <c:formatCode>0.0%</c:formatCode>
                <c:ptCount val="14"/>
                <c:pt idx="0">
                  <c:v>-2.4275018621518707E-2</c:v>
                </c:pt>
                <c:pt idx="1">
                  <c:v>-5.7261826713061792E-2</c:v>
                </c:pt>
                <c:pt idx="2">
                  <c:v>-1.2012240581662059E-2</c:v>
                </c:pt>
                <c:pt idx="3">
                  <c:v>7.23160165332426E-3</c:v>
                </c:pt>
                <c:pt idx="4">
                  <c:v>9.2305038122844074E-3</c:v>
                </c:pt>
                <c:pt idx="5">
                  <c:v>2.0413389405258497E-2</c:v>
                </c:pt>
                <c:pt idx="6">
                  <c:v>7.3593792645751943E-3</c:v>
                </c:pt>
                <c:pt idx="7">
                  <c:v>-2.3114581186667538E-2</c:v>
                </c:pt>
                <c:pt idx="8">
                  <c:v>3.2106125954982634E-3</c:v>
                </c:pt>
                <c:pt idx="9">
                  <c:v>5.7319953718519834E-3</c:v>
                </c:pt>
              </c:numCache>
            </c:numRef>
          </c:val>
        </c:ser>
        <c:ser>
          <c:idx val="2"/>
          <c:order val="2"/>
          <c:tx>
            <c:strRef>
              <c:f>ECONOMONITOR!$D$4</c:f>
              <c:strCache>
                <c:ptCount val="1"/>
                <c:pt idx="0">
                  <c:v>Capricorn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ECONOMONITOR!$A$31:$A$44</c:f>
              <c:strCache>
                <c:ptCount val="14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  <c:pt idx="10">
                  <c:v>11-'12</c:v>
                </c:pt>
                <c:pt idx="11">
                  <c:v>12-'13</c:v>
                </c:pt>
                <c:pt idx="12">
                  <c:v>13-'14</c:v>
                </c:pt>
                <c:pt idx="13">
                  <c:v>14-15</c:v>
                </c:pt>
              </c:strCache>
            </c:strRef>
          </c:cat>
          <c:val>
            <c:numRef>
              <c:f>ECONOMONITOR!$D$31:$D$44</c:f>
              <c:numCache>
                <c:formatCode>0.0%</c:formatCode>
                <c:ptCount val="14"/>
                <c:pt idx="0">
                  <c:v>-2.3809122045708064E-2</c:v>
                </c:pt>
                <c:pt idx="1">
                  <c:v>-6.2548986311379617E-2</c:v>
                </c:pt>
                <c:pt idx="2">
                  <c:v>-2.2930706277484836E-2</c:v>
                </c:pt>
                <c:pt idx="3">
                  <c:v>-2.224492699657854E-3</c:v>
                </c:pt>
                <c:pt idx="4">
                  <c:v>9.9276828429584185E-5</c:v>
                </c:pt>
                <c:pt idx="5">
                  <c:v>1.2128979884414637E-2</c:v>
                </c:pt>
                <c:pt idx="6">
                  <c:v>4.2448007976974012E-3</c:v>
                </c:pt>
                <c:pt idx="7">
                  <c:v>-1.85011317778907E-2</c:v>
                </c:pt>
                <c:pt idx="8">
                  <c:v>-2.0157490533607825E-2</c:v>
                </c:pt>
                <c:pt idx="9">
                  <c:v>-5.7222771358470537E-3</c:v>
                </c:pt>
              </c:numCache>
            </c:numRef>
          </c:val>
        </c:ser>
        <c:ser>
          <c:idx val="3"/>
          <c:order val="3"/>
          <c:tx>
            <c:strRef>
              <c:f>ECONOMONITOR!$E$4</c:f>
              <c:strCache>
                <c:ptCount val="1"/>
                <c:pt idx="0">
                  <c:v>Lepelle-Nkumpi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ECONOMONITOR!$A$31:$A$44</c:f>
              <c:strCache>
                <c:ptCount val="14"/>
                <c:pt idx="0">
                  <c:v>01-'02</c:v>
                </c:pt>
                <c:pt idx="1">
                  <c:v>02-'03</c:v>
                </c:pt>
                <c:pt idx="2">
                  <c:v>03-'04</c:v>
                </c:pt>
                <c:pt idx="3">
                  <c:v>04-'05</c:v>
                </c:pt>
                <c:pt idx="4">
                  <c:v>05-'06</c:v>
                </c:pt>
                <c:pt idx="5">
                  <c:v>06-'07</c:v>
                </c:pt>
                <c:pt idx="6">
                  <c:v>07-'08</c:v>
                </c:pt>
                <c:pt idx="7">
                  <c:v>08-'09</c:v>
                </c:pt>
                <c:pt idx="8">
                  <c:v>09-'10</c:v>
                </c:pt>
                <c:pt idx="9">
                  <c:v>10-'11</c:v>
                </c:pt>
                <c:pt idx="10">
                  <c:v>11-'12</c:v>
                </c:pt>
                <c:pt idx="11">
                  <c:v>12-'13</c:v>
                </c:pt>
                <c:pt idx="12">
                  <c:v>13-'14</c:v>
                </c:pt>
                <c:pt idx="13">
                  <c:v>14-15</c:v>
                </c:pt>
              </c:strCache>
            </c:strRef>
          </c:cat>
          <c:val>
            <c:numRef>
              <c:f>ECONOMONITOR!$E$31:$E$44</c:f>
              <c:numCache>
                <c:formatCode>0.0%</c:formatCode>
                <c:ptCount val="14"/>
                <c:pt idx="0">
                  <c:v>-2.250998109000435E-2</c:v>
                </c:pt>
                <c:pt idx="1">
                  <c:v>-4.4218345122008396E-2</c:v>
                </c:pt>
                <c:pt idx="2">
                  <c:v>-4.5244959896573178E-4</c:v>
                </c:pt>
                <c:pt idx="3">
                  <c:v>1.8294647349869519E-2</c:v>
                </c:pt>
                <c:pt idx="4">
                  <c:v>2.1360825935481831E-2</c:v>
                </c:pt>
                <c:pt idx="5">
                  <c:v>3.5942847930307664E-2</c:v>
                </c:pt>
                <c:pt idx="6">
                  <c:v>2.7251129272081842E-2</c:v>
                </c:pt>
                <c:pt idx="7">
                  <c:v>-8.8742195879132346E-4</c:v>
                </c:pt>
                <c:pt idx="8">
                  <c:v>-1.0980620504796312E-2</c:v>
                </c:pt>
                <c:pt idx="9">
                  <c:v>-4.1205579943066617E-3</c:v>
                </c:pt>
              </c:numCache>
            </c:numRef>
          </c:val>
        </c:ser>
        <c:axId val="91323392"/>
        <c:axId val="91341568"/>
      </c:barChart>
      <c:catAx>
        <c:axId val="9132339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341568"/>
        <c:crosses val="autoZero"/>
        <c:auto val="1"/>
        <c:lblAlgn val="ctr"/>
        <c:lblOffset val="100"/>
      </c:catAx>
      <c:valAx>
        <c:axId val="91341568"/>
        <c:scaling>
          <c:orientation val="minMax"/>
        </c:scaling>
        <c:axPos val="l"/>
        <c:majorGridlines/>
        <c:numFmt formatCode="0.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323392"/>
        <c:crosses val="autoZero"/>
        <c:crossBetween val="between"/>
      </c:valAx>
    </c:plotArea>
    <c:legend>
      <c:legendPos val="b"/>
      <c:layout/>
      <c:spPr>
        <a:solidFill>
          <a:sysClr val="window" lastClr="FFFFFF"/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chemeClr val="accent5">
        <a:lumMod val="40000"/>
        <a:lumOff val="6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GDPR tress index per annum, 2001-2011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6.8488047102220381E-2"/>
          <c:y val="0.10313127219391717"/>
          <c:w val="0.91169213307795949"/>
          <c:h val="0.71981523234705969"/>
        </c:manualLayout>
      </c:layout>
      <c:lineChart>
        <c:grouping val="standard"/>
        <c:ser>
          <c:idx val="0"/>
          <c:order val="0"/>
          <c:tx>
            <c:strRef>
              <c:f>ECONOMONITOR!$B$54</c:f>
              <c:strCache>
                <c:ptCount val="1"/>
                <c:pt idx="0">
                  <c:v>South Africa</c:v>
                </c:pt>
              </c:strCache>
            </c:strRef>
          </c:tx>
          <c:spPr>
            <a:ln w="34925"/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ECONOMONITOR!$A$55:$A$65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ECONOMONITOR!$B$55:$B$65</c:f>
              <c:numCache>
                <c:formatCode>0.0</c:formatCode>
                <c:ptCount val="11"/>
                <c:pt idx="0">
                  <c:v>42.674366950660783</c:v>
                </c:pt>
                <c:pt idx="1">
                  <c:v>42.376567911491321</c:v>
                </c:pt>
                <c:pt idx="2">
                  <c:v>42.289036012884992</c:v>
                </c:pt>
                <c:pt idx="3">
                  <c:v>42.149930776325334</c:v>
                </c:pt>
                <c:pt idx="4">
                  <c:v>42.118634061489502</c:v>
                </c:pt>
                <c:pt idx="5">
                  <c:v>43.035569043954666</c:v>
                </c:pt>
                <c:pt idx="6">
                  <c:v>43.356932290866837</c:v>
                </c:pt>
                <c:pt idx="7">
                  <c:v>44.050304608645718</c:v>
                </c:pt>
                <c:pt idx="8">
                  <c:v>44.29561033126285</c:v>
                </c:pt>
                <c:pt idx="9">
                  <c:v>44.23903071326697</c:v>
                </c:pt>
                <c:pt idx="10">
                  <c:v>44.61233875403866</c:v>
                </c:pt>
              </c:numCache>
            </c:numRef>
          </c:val>
        </c:ser>
        <c:ser>
          <c:idx val="1"/>
          <c:order val="1"/>
          <c:tx>
            <c:strRef>
              <c:f>ECONOMONITOR!$C$54</c:f>
              <c:strCache>
                <c:ptCount val="1"/>
                <c:pt idx="0">
                  <c:v>Limpopo</c:v>
                </c:pt>
              </c:strCache>
            </c:strRef>
          </c:tx>
          <c:spPr>
            <a:ln w="34925"/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ECONOMONITOR!$A$55:$A$65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ECONOMONITOR!$C$55:$C$65</c:f>
              <c:numCache>
                <c:formatCode>0.0</c:formatCode>
                <c:ptCount val="11"/>
                <c:pt idx="0">
                  <c:v>51.026743103805245</c:v>
                </c:pt>
                <c:pt idx="1">
                  <c:v>50.545168004318583</c:v>
                </c:pt>
                <c:pt idx="2">
                  <c:v>50.808689066424137</c:v>
                </c:pt>
                <c:pt idx="3">
                  <c:v>50.400333072977276</c:v>
                </c:pt>
                <c:pt idx="4">
                  <c:v>48.956573211940565</c:v>
                </c:pt>
                <c:pt idx="5">
                  <c:v>48.347646106311771</c:v>
                </c:pt>
                <c:pt idx="6">
                  <c:v>47.670445304666288</c:v>
                </c:pt>
                <c:pt idx="7">
                  <c:v>46.646425876510563</c:v>
                </c:pt>
                <c:pt idx="8">
                  <c:v>46.860631291708756</c:v>
                </c:pt>
                <c:pt idx="9">
                  <c:v>46.878160558861339</c:v>
                </c:pt>
                <c:pt idx="10">
                  <c:v>47.06042585949973</c:v>
                </c:pt>
              </c:numCache>
            </c:numRef>
          </c:val>
        </c:ser>
        <c:ser>
          <c:idx val="2"/>
          <c:order val="2"/>
          <c:tx>
            <c:strRef>
              <c:f>ECONOMONITOR!$D$54</c:f>
              <c:strCache>
                <c:ptCount val="1"/>
                <c:pt idx="0">
                  <c:v>Capricorn</c:v>
                </c:pt>
              </c:strCache>
            </c:strRef>
          </c:tx>
          <c:spPr>
            <a:ln w="34925"/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99CC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ECONOMONITOR!$A$55:$A$65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ECONOMONITOR!$D$55:$D$65</c:f>
              <c:numCache>
                <c:formatCode>0.0</c:formatCode>
                <c:ptCount val="11"/>
                <c:pt idx="0">
                  <c:v>56.704918822304563</c:v>
                </c:pt>
                <c:pt idx="1">
                  <c:v>55.074656629538595</c:v>
                </c:pt>
                <c:pt idx="2">
                  <c:v>55.238786472592523</c:v>
                </c:pt>
                <c:pt idx="3">
                  <c:v>55.126028314802539</c:v>
                </c:pt>
                <c:pt idx="4">
                  <c:v>54.938304131170128</c:v>
                </c:pt>
                <c:pt idx="5">
                  <c:v>55.625076307314743</c:v>
                </c:pt>
                <c:pt idx="6">
                  <c:v>55.75711513658888</c:v>
                </c:pt>
                <c:pt idx="7">
                  <c:v>55.848951848712517</c:v>
                </c:pt>
                <c:pt idx="8">
                  <c:v>56.632176017407517</c:v>
                </c:pt>
                <c:pt idx="9">
                  <c:v>56.272310146167484</c:v>
                </c:pt>
                <c:pt idx="10">
                  <c:v>56.893677791137492</c:v>
                </c:pt>
              </c:numCache>
            </c:numRef>
          </c:val>
        </c:ser>
        <c:ser>
          <c:idx val="3"/>
          <c:order val="3"/>
          <c:tx>
            <c:strRef>
              <c:f>ECONOMONITOR!$E$54</c:f>
              <c:strCache>
                <c:ptCount val="1"/>
                <c:pt idx="0">
                  <c:v>Lepelle-Nkumpi</c:v>
                </c:pt>
              </c:strCache>
            </c:strRef>
          </c:tx>
          <c:spPr>
            <a:ln w="34925"/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666699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ECONOMONITOR!$A$55:$A$65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ECONOMONITOR!$E$55:$E$65</c:f>
              <c:numCache>
                <c:formatCode>0.0</c:formatCode>
                <c:ptCount val="11"/>
                <c:pt idx="0">
                  <c:v>59.915831020972576</c:v>
                </c:pt>
                <c:pt idx="1">
                  <c:v>58.343760451562815</c:v>
                </c:pt>
                <c:pt idx="2">
                  <c:v>58.370575981323583</c:v>
                </c:pt>
                <c:pt idx="3">
                  <c:v>57.522364871511968</c:v>
                </c:pt>
                <c:pt idx="4">
                  <c:v>56.319230641908206</c:v>
                </c:pt>
                <c:pt idx="5">
                  <c:v>55.809870523388554</c:v>
                </c:pt>
                <c:pt idx="6">
                  <c:v>55.695323580646146</c:v>
                </c:pt>
                <c:pt idx="7">
                  <c:v>54.993352890882278</c:v>
                </c:pt>
                <c:pt idx="8">
                  <c:v>55.252223113450214</c:v>
                </c:pt>
                <c:pt idx="9">
                  <c:v>53.439620244488367</c:v>
                </c:pt>
                <c:pt idx="10">
                  <c:v>53.620863768345174</c:v>
                </c:pt>
              </c:numCache>
            </c:numRef>
          </c:val>
        </c:ser>
        <c:marker val="1"/>
        <c:axId val="92778880"/>
        <c:axId val="92780416"/>
      </c:lineChart>
      <c:catAx>
        <c:axId val="927788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780416"/>
        <c:crosses val="autoZero"/>
        <c:auto val="1"/>
        <c:lblAlgn val="ctr"/>
        <c:lblOffset val="100"/>
      </c:catAx>
      <c:valAx>
        <c:axId val="92780416"/>
        <c:scaling>
          <c:orientation val="minMax"/>
          <c:min val="30"/>
        </c:scaling>
        <c:axPos val="l"/>
        <c:majorGridlines/>
        <c:numFmt formatCode="0.0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778880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legend>
      <c:legendPos val="b"/>
      <c:layout>
        <c:manualLayout>
          <c:xMode val="edge"/>
          <c:yMode val="edge"/>
          <c:x val="0.20571873082275297"/>
          <c:y val="0.92554390966029898"/>
          <c:w val="0.49933613951384576"/>
          <c:h val="5.484672031890056E-2"/>
        </c:manualLayout>
      </c:layout>
      <c:spPr>
        <a:solidFill>
          <a:schemeClr val="accent4">
            <a:lumMod val="20000"/>
            <a:lumOff val="80000"/>
          </a:schemeClr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chemeClr val="accent5">
        <a:lumMod val="40000"/>
        <a:lumOff val="6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GDPR tress index per annum, 2001-2015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6.8488047102220381E-2"/>
          <c:y val="0.10313127219391717"/>
          <c:w val="0.91169213307795949"/>
          <c:h val="0.71981523234705969"/>
        </c:manualLayout>
      </c:layout>
      <c:lineChart>
        <c:grouping val="standard"/>
        <c:ser>
          <c:idx val="0"/>
          <c:order val="0"/>
          <c:tx>
            <c:strRef>
              <c:f>ECONOMONITOR!$B$54</c:f>
              <c:strCache>
                <c:ptCount val="1"/>
                <c:pt idx="0">
                  <c:v>South Africa</c:v>
                </c:pt>
              </c:strCache>
            </c:strRef>
          </c:tx>
          <c:spPr>
            <a:ln w="34925"/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ECONOMONITOR!$A$55:$A$69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ECONOMONITOR!$B$55:$B$69</c:f>
              <c:numCache>
                <c:formatCode>0.0</c:formatCode>
                <c:ptCount val="15"/>
                <c:pt idx="0">
                  <c:v>42.674366950660783</c:v>
                </c:pt>
                <c:pt idx="1">
                  <c:v>42.376567911491321</c:v>
                </c:pt>
                <c:pt idx="2">
                  <c:v>42.289036012884992</c:v>
                </c:pt>
                <c:pt idx="3">
                  <c:v>42.149930776325334</c:v>
                </c:pt>
                <c:pt idx="4">
                  <c:v>42.118634061489502</c:v>
                </c:pt>
                <c:pt idx="5">
                  <c:v>43.035569043954666</c:v>
                </c:pt>
                <c:pt idx="6">
                  <c:v>43.356932290866837</c:v>
                </c:pt>
                <c:pt idx="7">
                  <c:v>44.050304608645718</c:v>
                </c:pt>
                <c:pt idx="8">
                  <c:v>44.29561033126285</c:v>
                </c:pt>
                <c:pt idx="9">
                  <c:v>44.23903071326697</c:v>
                </c:pt>
                <c:pt idx="10">
                  <c:v>44.61233875403866</c:v>
                </c:pt>
              </c:numCache>
            </c:numRef>
          </c:val>
        </c:ser>
        <c:ser>
          <c:idx val="1"/>
          <c:order val="1"/>
          <c:tx>
            <c:strRef>
              <c:f>ECONOMONITOR!$C$54</c:f>
              <c:strCache>
                <c:ptCount val="1"/>
                <c:pt idx="0">
                  <c:v>Limpopo</c:v>
                </c:pt>
              </c:strCache>
            </c:strRef>
          </c:tx>
          <c:spPr>
            <a:ln w="34925"/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ECONOMONITOR!$A$55:$A$69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ECONOMONITOR!$C$55:$C$69</c:f>
              <c:numCache>
                <c:formatCode>0.0</c:formatCode>
                <c:ptCount val="15"/>
                <c:pt idx="0">
                  <c:v>51.026743103805245</c:v>
                </c:pt>
                <c:pt idx="1">
                  <c:v>50.545168004318583</c:v>
                </c:pt>
                <c:pt idx="2">
                  <c:v>50.808689066424137</c:v>
                </c:pt>
                <c:pt idx="3">
                  <c:v>50.400333072977276</c:v>
                </c:pt>
                <c:pt idx="4">
                  <c:v>48.956573211940565</c:v>
                </c:pt>
                <c:pt idx="5">
                  <c:v>48.347646106311771</c:v>
                </c:pt>
                <c:pt idx="6">
                  <c:v>47.670445304666288</c:v>
                </c:pt>
                <c:pt idx="7">
                  <c:v>46.646425876510563</c:v>
                </c:pt>
                <c:pt idx="8">
                  <c:v>46.860631291708756</c:v>
                </c:pt>
                <c:pt idx="9">
                  <c:v>46.878160558861339</c:v>
                </c:pt>
                <c:pt idx="10">
                  <c:v>47.06042585949973</c:v>
                </c:pt>
              </c:numCache>
            </c:numRef>
          </c:val>
        </c:ser>
        <c:ser>
          <c:idx val="2"/>
          <c:order val="2"/>
          <c:tx>
            <c:strRef>
              <c:f>ECONOMONITOR!$D$54</c:f>
              <c:strCache>
                <c:ptCount val="1"/>
                <c:pt idx="0">
                  <c:v>Capricorn</c:v>
                </c:pt>
              </c:strCache>
            </c:strRef>
          </c:tx>
          <c:spPr>
            <a:ln w="34925"/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99CC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ECONOMONITOR!$A$55:$A$69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ECONOMONITOR!$D$55:$D$69</c:f>
              <c:numCache>
                <c:formatCode>0.0</c:formatCode>
                <c:ptCount val="15"/>
                <c:pt idx="0">
                  <c:v>56.704918822304563</c:v>
                </c:pt>
                <c:pt idx="1">
                  <c:v>55.074656629538595</c:v>
                </c:pt>
                <c:pt idx="2">
                  <c:v>55.238786472592523</c:v>
                </c:pt>
                <c:pt idx="3">
                  <c:v>55.126028314802539</c:v>
                </c:pt>
                <c:pt idx="4">
                  <c:v>54.938304131170128</c:v>
                </c:pt>
                <c:pt idx="5">
                  <c:v>55.625076307314743</c:v>
                </c:pt>
                <c:pt idx="6">
                  <c:v>55.75711513658888</c:v>
                </c:pt>
                <c:pt idx="7">
                  <c:v>55.848951848712517</c:v>
                </c:pt>
                <c:pt idx="8">
                  <c:v>56.632176017407517</c:v>
                </c:pt>
                <c:pt idx="9">
                  <c:v>56.272310146167484</c:v>
                </c:pt>
                <c:pt idx="10">
                  <c:v>56.893677791137492</c:v>
                </c:pt>
              </c:numCache>
            </c:numRef>
          </c:val>
        </c:ser>
        <c:ser>
          <c:idx val="3"/>
          <c:order val="3"/>
          <c:tx>
            <c:strRef>
              <c:f>ECONOMONITOR!$E$54</c:f>
              <c:strCache>
                <c:ptCount val="1"/>
                <c:pt idx="0">
                  <c:v>Lepelle-Nkumpi</c:v>
                </c:pt>
              </c:strCache>
            </c:strRef>
          </c:tx>
          <c:spPr>
            <a:ln w="34925"/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666699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ECONOMONITOR!$A$55:$A$69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ECONOMONITOR!$E$55:$E$69</c:f>
              <c:numCache>
                <c:formatCode>0.0</c:formatCode>
                <c:ptCount val="15"/>
                <c:pt idx="0">
                  <c:v>59.915831020972576</c:v>
                </c:pt>
                <c:pt idx="1">
                  <c:v>58.343760451562815</c:v>
                </c:pt>
                <c:pt idx="2">
                  <c:v>58.370575981323583</c:v>
                </c:pt>
                <c:pt idx="3">
                  <c:v>57.522364871511968</c:v>
                </c:pt>
                <c:pt idx="4">
                  <c:v>56.319230641908206</c:v>
                </c:pt>
                <c:pt idx="5">
                  <c:v>55.809870523388554</c:v>
                </c:pt>
                <c:pt idx="6">
                  <c:v>55.695323580646146</c:v>
                </c:pt>
                <c:pt idx="7">
                  <c:v>54.993352890882278</c:v>
                </c:pt>
                <c:pt idx="8">
                  <c:v>55.252223113450214</c:v>
                </c:pt>
                <c:pt idx="9">
                  <c:v>53.439620244488367</c:v>
                </c:pt>
                <c:pt idx="10">
                  <c:v>53.620863768345174</c:v>
                </c:pt>
              </c:numCache>
            </c:numRef>
          </c:val>
        </c:ser>
        <c:marker val="1"/>
        <c:axId val="92841472"/>
        <c:axId val="92843008"/>
      </c:lineChart>
      <c:catAx>
        <c:axId val="928414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843008"/>
        <c:crosses val="autoZero"/>
        <c:auto val="1"/>
        <c:lblAlgn val="ctr"/>
        <c:lblOffset val="100"/>
      </c:catAx>
      <c:valAx>
        <c:axId val="92843008"/>
        <c:scaling>
          <c:orientation val="minMax"/>
          <c:min val="30"/>
        </c:scaling>
        <c:axPos val="l"/>
        <c:majorGridlines/>
        <c:numFmt formatCode="0.0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841472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legend>
      <c:legendPos val="b"/>
      <c:layout>
        <c:manualLayout>
          <c:xMode val="edge"/>
          <c:yMode val="edge"/>
          <c:x val="0.20571873082275297"/>
          <c:y val="0.92554390966029898"/>
          <c:w val="0.49933613951384576"/>
          <c:h val="5.484672031890056E-2"/>
        </c:manualLayout>
      </c:layout>
      <c:spPr>
        <a:solidFill>
          <a:schemeClr val="accent4">
            <a:lumMod val="20000"/>
            <a:lumOff val="80000"/>
          </a:schemeClr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chemeClr val="accent5">
        <a:lumMod val="40000"/>
        <a:lumOff val="6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/>
            </a:pPr>
            <a:r>
              <a:rPr lang="en-US"/>
              <a:t>Average Sectoral GDPR Growth (</a:t>
            </a:r>
            <a:r>
              <a:rPr lang="en-US">
                <a:solidFill>
                  <a:srgbClr val="FF0000"/>
                </a:solidFill>
              </a:rPr>
              <a:t>2001-2011</a:t>
            </a:r>
            <a:r>
              <a:rPr lang="en-US"/>
              <a:t>) per Region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ECONOMONITOR!$B$83</c:f>
              <c:strCache>
                <c:ptCount val="1"/>
                <c:pt idx="0">
                  <c:v>South Africa</c:v>
                </c:pt>
              </c:strCache>
            </c:strRef>
          </c:tx>
          <c:cat>
            <c:strRef>
              <c:f>ECONOMONITOR!$A$84:$A$94</c:f>
              <c:strCache>
                <c:ptCount val="11"/>
                <c:pt idx="0">
                  <c:v>Total</c:v>
                </c:pt>
                <c:pt idx="1">
                  <c:v>Agri</c:v>
                </c:pt>
                <c:pt idx="2">
                  <c:v>Mining</c:v>
                </c:pt>
                <c:pt idx="3">
                  <c:v>Manu</c:v>
                </c:pt>
                <c:pt idx="4">
                  <c:v>Elec</c:v>
                </c:pt>
                <c:pt idx="5">
                  <c:v>Cons</c:v>
                </c:pt>
                <c:pt idx="6">
                  <c:v>Trade</c:v>
                </c:pt>
                <c:pt idx="7">
                  <c:v>Trans</c:v>
                </c:pt>
                <c:pt idx="8">
                  <c:v>Finance</c:v>
                </c:pt>
                <c:pt idx="9">
                  <c:v>Com</c:v>
                </c:pt>
                <c:pt idx="10">
                  <c:v>Gov</c:v>
                </c:pt>
              </c:strCache>
            </c:strRef>
          </c:cat>
          <c:val>
            <c:numRef>
              <c:f>ECONOMONITOR!$B$84:$B$94</c:f>
              <c:numCache>
                <c:formatCode>0.00</c:formatCode>
                <c:ptCount val="11"/>
                <c:pt idx="0">
                  <c:v>3.5644375740366385</c:v>
                </c:pt>
                <c:pt idx="1">
                  <c:v>2.1409069996446428</c:v>
                </c:pt>
                <c:pt idx="2">
                  <c:v>3.4979436344761972E-2</c:v>
                </c:pt>
                <c:pt idx="3">
                  <c:v>2.3238702434049241</c:v>
                </c:pt>
                <c:pt idx="4">
                  <c:v>2.3505265009803988</c:v>
                </c:pt>
                <c:pt idx="5">
                  <c:v>7.7104558036921844</c:v>
                </c:pt>
                <c:pt idx="6">
                  <c:v>3.6066098208483055</c:v>
                </c:pt>
                <c:pt idx="7">
                  <c:v>4.7250900462246781</c:v>
                </c:pt>
                <c:pt idx="8">
                  <c:v>5.4975793917034332</c:v>
                </c:pt>
                <c:pt idx="9">
                  <c:v>2.9548020427678789</c:v>
                </c:pt>
                <c:pt idx="10">
                  <c:v>3.1471528352444267</c:v>
                </c:pt>
              </c:numCache>
            </c:numRef>
          </c:val>
        </c:ser>
        <c:ser>
          <c:idx val="1"/>
          <c:order val="1"/>
          <c:tx>
            <c:strRef>
              <c:f>ECONOMONITOR!$C$83</c:f>
              <c:strCache>
                <c:ptCount val="1"/>
                <c:pt idx="0">
                  <c:v>Limpopo</c:v>
                </c:pt>
              </c:strCache>
            </c:strRef>
          </c:tx>
          <c:cat>
            <c:strRef>
              <c:f>ECONOMONITOR!$A$84:$A$94</c:f>
              <c:strCache>
                <c:ptCount val="11"/>
                <c:pt idx="0">
                  <c:v>Total</c:v>
                </c:pt>
                <c:pt idx="1">
                  <c:v>Agri</c:v>
                </c:pt>
                <c:pt idx="2">
                  <c:v>Mining</c:v>
                </c:pt>
                <c:pt idx="3">
                  <c:v>Manu</c:v>
                </c:pt>
                <c:pt idx="4">
                  <c:v>Elec</c:v>
                </c:pt>
                <c:pt idx="5">
                  <c:v>Cons</c:v>
                </c:pt>
                <c:pt idx="6">
                  <c:v>Trade</c:v>
                </c:pt>
                <c:pt idx="7">
                  <c:v>Trans</c:v>
                </c:pt>
                <c:pt idx="8">
                  <c:v>Finance</c:v>
                </c:pt>
                <c:pt idx="9">
                  <c:v>Com</c:v>
                </c:pt>
                <c:pt idx="10">
                  <c:v>Gov</c:v>
                </c:pt>
              </c:strCache>
            </c:strRef>
          </c:cat>
          <c:val>
            <c:numRef>
              <c:f>ECONOMONITOR!$C$84:$C$94</c:f>
              <c:numCache>
                <c:formatCode>0.00</c:formatCode>
                <c:ptCount val="11"/>
                <c:pt idx="0">
                  <c:v>2.9240173857044027</c:v>
                </c:pt>
                <c:pt idx="1">
                  <c:v>3.7346717147670461</c:v>
                </c:pt>
                <c:pt idx="2">
                  <c:v>0.71743741286385276</c:v>
                </c:pt>
                <c:pt idx="3">
                  <c:v>2.2509978468024494</c:v>
                </c:pt>
                <c:pt idx="4">
                  <c:v>3.9421623512960746</c:v>
                </c:pt>
                <c:pt idx="5">
                  <c:v>5.8250331844240222</c:v>
                </c:pt>
                <c:pt idx="6">
                  <c:v>2.9606427071827701</c:v>
                </c:pt>
                <c:pt idx="7">
                  <c:v>4.6889077663658352</c:v>
                </c:pt>
                <c:pt idx="8">
                  <c:v>4.9545668159405754</c:v>
                </c:pt>
                <c:pt idx="9">
                  <c:v>3.0027630789672743</c:v>
                </c:pt>
                <c:pt idx="10">
                  <c:v>2.6151865746327774</c:v>
                </c:pt>
              </c:numCache>
            </c:numRef>
          </c:val>
        </c:ser>
        <c:ser>
          <c:idx val="2"/>
          <c:order val="2"/>
          <c:tx>
            <c:strRef>
              <c:f>ECONOMONITOR!$D$83</c:f>
              <c:strCache>
                <c:ptCount val="1"/>
                <c:pt idx="0">
                  <c:v>Capricorn</c:v>
                </c:pt>
              </c:strCache>
            </c:strRef>
          </c:tx>
          <c:cat>
            <c:strRef>
              <c:f>ECONOMONITOR!$A$84:$A$94</c:f>
              <c:strCache>
                <c:ptCount val="11"/>
                <c:pt idx="0">
                  <c:v>Total</c:v>
                </c:pt>
                <c:pt idx="1">
                  <c:v>Agri</c:v>
                </c:pt>
                <c:pt idx="2">
                  <c:v>Mining</c:v>
                </c:pt>
                <c:pt idx="3">
                  <c:v>Manu</c:v>
                </c:pt>
                <c:pt idx="4">
                  <c:v>Elec</c:v>
                </c:pt>
                <c:pt idx="5">
                  <c:v>Cons</c:v>
                </c:pt>
                <c:pt idx="6">
                  <c:v>Trade</c:v>
                </c:pt>
                <c:pt idx="7">
                  <c:v>Trans</c:v>
                </c:pt>
                <c:pt idx="8">
                  <c:v>Finance</c:v>
                </c:pt>
                <c:pt idx="9">
                  <c:v>Com</c:v>
                </c:pt>
                <c:pt idx="10">
                  <c:v>Gov</c:v>
                </c:pt>
              </c:strCache>
            </c:strRef>
          </c:cat>
          <c:val>
            <c:numRef>
              <c:f>ECONOMONITOR!$D$84:$D$94</c:f>
              <c:numCache>
                <c:formatCode>0.00</c:formatCode>
                <c:ptCount val="11"/>
                <c:pt idx="0">
                  <c:v>2.8364257015766725</c:v>
                </c:pt>
                <c:pt idx="1">
                  <c:v>6.0442914882096632</c:v>
                </c:pt>
                <c:pt idx="2">
                  <c:v>-1.1224588230517529</c:v>
                </c:pt>
                <c:pt idx="3">
                  <c:v>3.0420547279225607</c:v>
                </c:pt>
                <c:pt idx="4">
                  <c:v>7.4578781462783184</c:v>
                </c:pt>
                <c:pt idx="5">
                  <c:v>4.9127568434798707</c:v>
                </c:pt>
                <c:pt idx="6">
                  <c:v>-0.5810433834669948</c:v>
                </c:pt>
                <c:pt idx="7">
                  <c:v>1.8482777936294159</c:v>
                </c:pt>
                <c:pt idx="8">
                  <c:v>4.1178570768248601</c:v>
                </c:pt>
                <c:pt idx="9">
                  <c:v>3.6921879254647738</c:v>
                </c:pt>
                <c:pt idx="10">
                  <c:v>3.1437447304330846</c:v>
                </c:pt>
              </c:numCache>
            </c:numRef>
          </c:val>
        </c:ser>
        <c:ser>
          <c:idx val="3"/>
          <c:order val="3"/>
          <c:tx>
            <c:strRef>
              <c:f>ECONOMONITOR!$E$83</c:f>
              <c:strCache>
                <c:ptCount val="1"/>
                <c:pt idx="0">
                  <c:v>Lepelle-Nkumpi</c:v>
                </c:pt>
              </c:strCache>
            </c:strRef>
          </c:tx>
          <c:cat>
            <c:strRef>
              <c:f>ECONOMONITOR!$A$84:$A$94</c:f>
              <c:strCache>
                <c:ptCount val="11"/>
                <c:pt idx="0">
                  <c:v>Total</c:v>
                </c:pt>
                <c:pt idx="1">
                  <c:v>Agri</c:v>
                </c:pt>
                <c:pt idx="2">
                  <c:v>Mining</c:v>
                </c:pt>
                <c:pt idx="3">
                  <c:v>Manu</c:v>
                </c:pt>
                <c:pt idx="4">
                  <c:v>Elec</c:v>
                </c:pt>
                <c:pt idx="5">
                  <c:v>Cons</c:v>
                </c:pt>
                <c:pt idx="6">
                  <c:v>Trade</c:v>
                </c:pt>
                <c:pt idx="7">
                  <c:v>Trans</c:v>
                </c:pt>
                <c:pt idx="8">
                  <c:v>Finance</c:v>
                </c:pt>
                <c:pt idx="9">
                  <c:v>Com</c:v>
                </c:pt>
                <c:pt idx="10">
                  <c:v>Gov</c:v>
                </c:pt>
              </c:strCache>
            </c:strRef>
          </c:cat>
          <c:val>
            <c:numRef>
              <c:f>ECONOMONITOR!$E$84:$E$94</c:f>
              <c:numCache>
                <c:formatCode>0.00</c:formatCode>
                <c:ptCount val="11"/>
                <c:pt idx="0">
                  <c:v>2.5833331468911869</c:v>
                </c:pt>
                <c:pt idx="1">
                  <c:v>9.0611544163639692</c:v>
                </c:pt>
                <c:pt idx="2">
                  <c:v>-1.0768286908045543</c:v>
                </c:pt>
                <c:pt idx="3">
                  <c:v>8.1314474652256727</c:v>
                </c:pt>
                <c:pt idx="4">
                  <c:v>7.0519558177781771</c:v>
                </c:pt>
                <c:pt idx="5">
                  <c:v>10.314338747150064</c:v>
                </c:pt>
                <c:pt idx="6">
                  <c:v>1.9375989173566532</c:v>
                </c:pt>
                <c:pt idx="7">
                  <c:v>2.2639769797428322</c:v>
                </c:pt>
                <c:pt idx="8">
                  <c:v>2.8997997910449547</c:v>
                </c:pt>
                <c:pt idx="9">
                  <c:v>3.0933824017086442</c:v>
                </c:pt>
                <c:pt idx="10">
                  <c:v>2.4621077917310608</c:v>
                </c:pt>
              </c:numCache>
            </c:numRef>
          </c:val>
        </c:ser>
        <c:gapWidth val="75"/>
        <c:overlap val="-25"/>
        <c:axId val="92898816"/>
        <c:axId val="92900352"/>
      </c:barChart>
      <c:catAx>
        <c:axId val="92898816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92900352"/>
        <c:crosses val="autoZero"/>
        <c:auto val="1"/>
        <c:lblAlgn val="ctr"/>
        <c:lblOffset val="100"/>
      </c:catAx>
      <c:valAx>
        <c:axId val="92900352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2898816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solidFill>
      <a:schemeClr val="accent5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Average per annum sectoral employment growth (</a:t>
            </a:r>
            <a:r>
              <a:rPr lang="en-US">
                <a:solidFill>
                  <a:srgbClr val="FF0000"/>
                </a:solidFill>
              </a:rPr>
              <a:t>2001-2011</a:t>
            </a:r>
            <a:r>
              <a:rPr lang="en-US"/>
              <a:t>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ECONOMONITOR!$B$109</c:f>
              <c:strCache>
                <c:ptCount val="1"/>
                <c:pt idx="0">
                  <c:v>South Africa</c:v>
                </c:pt>
              </c:strCache>
            </c:strRef>
          </c:tx>
          <c:cat>
            <c:strRef>
              <c:f>ECONOMONITOR!$A$110:$A$120</c:f>
              <c:strCache>
                <c:ptCount val="11"/>
                <c:pt idx="0">
                  <c:v>Total</c:v>
                </c:pt>
                <c:pt idx="1">
                  <c:v>Agri</c:v>
                </c:pt>
                <c:pt idx="2">
                  <c:v>Mining</c:v>
                </c:pt>
                <c:pt idx="3">
                  <c:v>Manu</c:v>
                </c:pt>
                <c:pt idx="4">
                  <c:v>Elec</c:v>
                </c:pt>
                <c:pt idx="5">
                  <c:v>Cons</c:v>
                </c:pt>
                <c:pt idx="6">
                  <c:v>Trade</c:v>
                </c:pt>
                <c:pt idx="7">
                  <c:v>Trans</c:v>
                </c:pt>
                <c:pt idx="8">
                  <c:v>Finance</c:v>
                </c:pt>
                <c:pt idx="9">
                  <c:v>Com</c:v>
                </c:pt>
                <c:pt idx="10">
                  <c:v>Gov</c:v>
                </c:pt>
              </c:strCache>
            </c:strRef>
          </c:cat>
          <c:val>
            <c:numRef>
              <c:f>ECONOMONITOR!$B$110:$B$120</c:f>
              <c:numCache>
                <c:formatCode>0.0</c:formatCode>
                <c:ptCount val="11"/>
                <c:pt idx="0">
                  <c:v>0.61209600560283572</c:v>
                </c:pt>
                <c:pt idx="1">
                  <c:v>-7.7237038593840452</c:v>
                </c:pt>
                <c:pt idx="2">
                  <c:v>3.8843402693638396</c:v>
                </c:pt>
                <c:pt idx="3">
                  <c:v>-1.0706585711225181</c:v>
                </c:pt>
                <c:pt idx="4">
                  <c:v>1.822875221669884</c:v>
                </c:pt>
                <c:pt idx="5">
                  <c:v>-0.16967348102305824</c:v>
                </c:pt>
                <c:pt idx="6">
                  <c:v>1.1637426037812704</c:v>
                </c:pt>
                <c:pt idx="7">
                  <c:v>2.1637327353411617</c:v>
                </c:pt>
                <c:pt idx="8">
                  <c:v>2.7775732709838019</c:v>
                </c:pt>
                <c:pt idx="9">
                  <c:v>1.146656075332575</c:v>
                </c:pt>
                <c:pt idx="10">
                  <c:v>3.057608677350121</c:v>
                </c:pt>
              </c:numCache>
            </c:numRef>
          </c:val>
        </c:ser>
        <c:ser>
          <c:idx val="1"/>
          <c:order val="1"/>
          <c:tx>
            <c:strRef>
              <c:f>ECONOMONITOR!$C$109</c:f>
              <c:strCache>
                <c:ptCount val="1"/>
                <c:pt idx="0">
                  <c:v>Limpopo</c:v>
                </c:pt>
              </c:strCache>
            </c:strRef>
          </c:tx>
          <c:cat>
            <c:strRef>
              <c:f>ECONOMONITOR!$A$110:$A$120</c:f>
              <c:strCache>
                <c:ptCount val="11"/>
                <c:pt idx="0">
                  <c:v>Total</c:v>
                </c:pt>
                <c:pt idx="1">
                  <c:v>Agri</c:v>
                </c:pt>
                <c:pt idx="2">
                  <c:v>Mining</c:v>
                </c:pt>
                <c:pt idx="3">
                  <c:v>Manu</c:v>
                </c:pt>
                <c:pt idx="4">
                  <c:v>Elec</c:v>
                </c:pt>
                <c:pt idx="5">
                  <c:v>Cons</c:v>
                </c:pt>
                <c:pt idx="6">
                  <c:v>Trade</c:v>
                </c:pt>
                <c:pt idx="7">
                  <c:v>Trans</c:v>
                </c:pt>
                <c:pt idx="8">
                  <c:v>Finance</c:v>
                </c:pt>
                <c:pt idx="9">
                  <c:v>Com</c:v>
                </c:pt>
                <c:pt idx="10">
                  <c:v>Gov</c:v>
                </c:pt>
              </c:strCache>
            </c:strRef>
          </c:cat>
          <c:val>
            <c:numRef>
              <c:f>ECONOMONITOR!$C$110:$C$120</c:f>
              <c:numCache>
                <c:formatCode>General</c:formatCode>
                <c:ptCount val="11"/>
                <c:pt idx="0">
                  <c:v>-0.65938627196486799</c:v>
                </c:pt>
                <c:pt idx="1">
                  <c:v>-10.630506179787002</c:v>
                </c:pt>
                <c:pt idx="2">
                  <c:v>11.645230249043315</c:v>
                </c:pt>
                <c:pt idx="3">
                  <c:v>-1.3901746356545175</c:v>
                </c:pt>
                <c:pt idx="4">
                  <c:v>-3.8903444720971514</c:v>
                </c:pt>
                <c:pt idx="5">
                  <c:v>-1.7276513863331955</c:v>
                </c:pt>
                <c:pt idx="6">
                  <c:v>-1.7950310245554268</c:v>
                </c:pt>
                <c:pt idx="7">
                  <c:v>3.2159225044982254</c:v>
                </c:pt>
                <c:pt idx="8">
                  <c:v>4.7540410726929716</c:v>
                </c:pt>
                <c:pt idx="9">
                  <c:v>-0.37886415148984387</c:v>
                </c:pt>
                <c:pt idx="10">
                  <c:v>1.2080575502530166</c:v>
                </c:pt>
              </c:numCache>
            </c:numRef>
          </c:val>
        </c:ser>
        <c:ser>
          <c:idx val="2"/>
          <c:order val="2"/>
          <c:tx>
            <c:strRef>
              <c:f>ECONOMONITOR!$D$109</c:f>
              <c:strCache>
                <c:ptCount val="1"/>
                <c:pt idx="0">
                  <c:v>Capricorn</c:v>
                </c:pt>
              </c:strCache>
            </c:strRef>
          </c:tx>
          <c:cat>
            <c:strRef>
              <c:f>ECONOMONITOR!$A$110:$A$120</c:f>
              <c:strCache>
                <c:ptCount val="11"/>
                <c:pt idx="0">
                  <c:v>Total</c:v>
                </c:pt>
                <c:pt idx="1">
                  <c:v>Agri</c:v>
                </c:pt>
                <c:pt idx="2">
                  <c:v>Mining</c:v>
                </c:pt>
                <c:pt idx="3">
                  <c:v>Manu</c:v>
                </c:pt>
                <c:pt idx="4">
                  <c:v>Elec</c:v>
                </c:pt>
                <c:pt idx="5">
                  <c:v>Cons</c:v>
                </c:pt>
                <c:pt idx="6">
                  <c:v>Trade</c:v>
                </c:pt>
                <c:pt idx="7">
                  <c:v>Trans</c:v>
                </c:pt>
                <c:pt idx="8">
                  <c:v>Finance</c:v>
                </c:pt>
                <c:pt idx="9">
                  <c:v>Com</c:v>
                </c:pt>
                <c:pt idx="10">
                  <c:v>Gov</c:v>
                </c:pt>
              </c:strCache>
            </c:strRef>
          </c:cat>
          <c:val>
            <c:numRef>
              <c:f>ECONOMONITOR!$D$110:$D$120</c:f>
              <c:numCache>
                <c:formatCode>General</c:formatCode>
                <c:ptCount val="11"/>
                <c:pt idx="0">
                  <c:v>-1.4148756355226721</c:v>
                </c:pt>
                <c:pt idx="1">
                  <c:v>-8.6647126226096827</c:v>
                </c:pt>
                <c:pt idx="2">
                  <c:v>10.310683933110166</c:v>
                </c:pt>
                <c:pt idx="3">
                  <c:v>-1.0019462719089267</c:v>
                </c:pt>
                <c:pt idx="4">
                  <c:v>-1.4814513928348871</c:v>
                </c:pt>
                <c:pt idx="5">
                  <c:v>-2.5572344386901702</c:v>
                </c:pt>
                <c:pt idx="6">
                  <c:v>-4.6910044471389352</c:v>
                </c:pt>
                <c:pt idx="7">
                  <c:v>-8.2932284120795785E-2</c:v>
                </c:pt>
                <c:pt idx="8">
                  <c:v>3.7612327030379866</c:v>
                </c:pt>
                <c:pt idx="9">
                  <c:v>0.45069549891350036</c:v>
                </c:pt>
                <c:pt idx="10">
                  <c:v>1.7879062199324336</c:v>
                </c:pt>
              </c:numCache>
            </c:numRef>
          </c:val>
        </c:ser>
        <c:ser>
          <c:idx val="3"/>
          <c:order val="3"/>
          <c:tx>
            <c:strRef>
              <c:f>ECONOMONITOR!$E$109</c:f>
              <c:strCache>
                <c:ptCount val="1"/>
                <c:pt idx="0">
                  <c:v>Lepelle-Nkumpi</c:v>
                </c:pt>
              </c:strCache>
            </c:strRef>
          </c:tx>
          <c:cat>
            <c:strRef>
              <c:f>ECONOMONITOR!$A$110:$A$120</c:f>
              <c:strCache>
                <c:ptCount val="11"/>
                <c:pt idx="0">
                  <c:v>Total</c:v>
                </c:pt>
                <c:pt idx="1">
                  <c:v>Agri</c:v>
                </c:pt>
                <c:pt idx="2">
                  <c:v>Mining</c:v>
                </c:pt>
                <c:pt idx="3">
                  <c:v>Manu</c:v>
                </c:pt>
                <c:pt idx="4">
                  <c:v>Elec</c:v>
                </c:pt>
                <c:pt idx="5">
                  <c:v>Cons</c:v>
                </c:pt>
                <c:pt idx="6">
                  <c:v>Trade</c:v>
                </c:pt>
                <c:pt idx="7">
                  <c:v>Trans</c:v>
                </c:pt>
                <c:pt idx="8">
                  <c:v>Finance</c:v>
                </c:pt>
                <c:pt idx="9">
                  <c:v>Com</c:v>
                </c:pt>
                <c:pt idx="10">
                  <c:v>Gov</c:v>
                </c:pt>
              </c:strCache>
            </c:strRef>
          </c:cat>
          <c:val>
            <c:numRef>
              <c:f>ECONOMONITOR!$E$110:$E$120</c:f>
              <c:numCache>
                <c:formatCode>General</c:formatCode>
                <c:ptCount val="11"/>
                <c:pt idx="0">
                  <c:v>0.16974213315084086</c:v>
                </c:pt>
                <c:pt idx="1">
                  <c:v>-10.551118989787177</c:v>
                </c:pt>
                <c:pt idx="2">
                  <c:v>10.149287634701064</c:v>
                </c:pt>
                <c:pt idx="3">
                  <c:v>2.6348736280262131</c:v>
                </c:pt>
                <c:pt idx="4">
                  <c:v>-3.4280272448271143</c:v>
                </c:pt>
                <c:pt idx="5">
                  <c:v>2.2487957818260629</c:v>
                </c:pt>
                <c:pt idx="6">
                  <c:v>-2.5786467387799661</c:v>
                </c:pt>
                <c:pt idx="7">
                  <c:v>0.24421534559719849</c:v>
                </c:pt>
                <c:pt idx="8">
                  <c:v>2.1846662795315996</c:v>
                </c:pt>
                <c:pt idx="9">
                  <c:v>-6.9714533750520058E-2</c:v>
                </c:pt>
                <c:pt idx="10">
                  <c:v>1.2131266204879809</c:v>
                </c:pt>
              </c:numCache>
            </c:numRef>
          </c:val>
        </c:ser>
        <c:gapWidth val="75"/>
        <c:overlap val="-25"/>
        <c:axId val="94265728"/>
        <c:axId val="94267264"/>
      </c:barChart>
      <c:catAx>
        <c:axId val="94265728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4267264"/>
        <c:crosses val="autoZero"/>
        <c:auto val="1"/>
        <c:lblAlgn val="ctr"/>
        <c:lblOffset val="100"/>
      </c:catAx>
      <c:valAx>
        <c:axId val="94267264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4265728"/>
        <c:crosses val="autoZero"/>
        <c:crossBetween val="between"/>
      </c:valAx>
    </c:plotArea>
    <c:legend>
      <c:legendPos val="b"/>
      <c:layout/>
      <c:spPr>
        <a:solidFill>
          <a:sysClr val="window" lastClr="FFFFFF"/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chemeClr val="accent5">
        <a:lumMod val="40000"/>
        <a:lumOff val="6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23</xdr:row>
      <xdr:rowOff>114300</xdr:rowOff>
    </xdr:to>
    <xdr:graphicFrame macro="">
      <xdr:nvGraphicFramePr>
        <xdr:cNvPr id="36547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235324</xdr:colOff>
      <xdr:row>7</xdr:row>
      <xdr:rowOff>134471</xdr:rowOff>
    </xdr:from>
    <xdr:to>
      <xdr:col>9</xdr:col>
      <xdr:colOff>0</xdr:colOff>
      <xdr:row>11</xdr:row>
      <xdr:rowOff>33618</xdr:rowOff>
    </xdr:to>
    <xdr:sp macro="" textlink="">
      <xdr:nvSpPr>
        <xdr:cNvPr id="7" name="Right Arrow 6"/>
        <xdr:cNvSpPr/>
      </xdr:nvSpPr>
      <xdr:spPr>
        <a:xfrm>
          <a:off x="7048500" y="1232647"/>
          <a:ext cx="672353" cy="526677"/>
        </a:xfrm>
        <a:prstGeom prst="righ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134471</xdr:colOff>
      <xdr:row>34</xdr:row>
      <xdr:rowOff>22412</xdr:rowOff>
    </xdr:from>
    <xdr:to>
      <xdr:col>9</xdr:col>
      <xdr:colOff>0</xdr:colOff>
      <xdr:row>37</xdr:row>
      <xdr:rowOff>78442</xdr:rowOff>
    </xdr:to>
    <xdr:sp macro="" textlink="">
      <xdr:nvSpPr>
        <xdr:cNvPr id="8" name="Right Arrow 7"/>
        <xdr:cNvSpPr/>
      </xdr:nvSpPr>
      <xdr:spPr>
        <a:xfrm>
          <a:off x="6947647" y="5356412"/>
          <a:ext cx="672353" cy="526677"/>
        </a:xfrm>
        <a:prstGeom prst="righ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235323</xdr:colOff>
      <xdr:row>58</xdr:row>
      <xdr:rowOff>33618</xdr:rowOff>
    </xdr:from>
    <xdr:to>
      <xdr:col>9</xdr:col>
      <xdr:colOff>0</xdr:colOff>
      <xdr:row>61</xdr:row>
      <xdr:rowOff>89647</xdr:rowOff>
    </xdr:to>
    <xdr:sp macro="" textlink="">
      <xdr:nvSpPr>
        <xdr:cNvPr id="9" name="Right Arrow 8"/>
        <xdr:cNvSpPr/>
      </xdr:nvSpPr>
      <xdr:spPr>
        <a:xfrm>
          <a:off x="7048499" y="9132794"/>
          <a:ext cx="672353" cy="526677"/>
        </a:xfrm>
        <a:prstGeom prst="righ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145678</xdr:colOff>
      <xdr:row>86</xdr:row>
      <xdr:rowOff>0</xdr:rowOff>
    </xdr:from>
    <xdr:to>
      <xdr:col>9</xdr:col>
      <xdr:colOff>0</xdr:colOff>
      <xdr:row>89</xdr:row>
      <xdr:rowOff>56030</xdr:rowOff>
    </xdr:to>
    <xdr:sp macro="" textlink="">
      <xdr:nvSpPr>
        <xdr:cNvPr id="10" name="Right Arrow 9"/>
        <xdr:cNvSpPr/>
      </xdr:nvSpPr>
      <xdr:spPr>
        <a:xfrm>
          <a:off x="6958854" y="13491882"/>
          <a:ext cx="672353" cy="526677"/>
        </a:xfrm>
        <a:prstGeom prst="righ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212912</xdr:colOff>
      <xdr:row>111</xdr:row>
      <xdr:rowOff>89647</xdr:rowOff>
    </xdr:from>
    <xdr:to>
      <xdr:col>9</xdr:col>
      <xdr:colOff>0</xdr:colOff>
      <xdr:row>114</xdr:row>
      <xdr:rowOff>145677</xdr:rowOff>
    </xdr:to>
    <xdr:sp macro="" textlink="">
      <xdr:nvSpPr>
        <xdr:cNvPr id="11" name="Right Arrow 10"/>
        <xdr:cNvSpPr/>
      </xdr:nvSpPr>
      <xdr:spPr>
        <a:xfrm>
          <a:off x="7026088" y="17503588"/>
          <a:ext cx="672353" cy="526677"/>
        </a:xfrm>
        <a:prstGeom prst="righ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24</xdr:col>
      <xdr:colOff>66675</xdr:colOff>
      <xdr:row>23</xdr:row>
      <xdr:rowOff>114300</xdr:rowOff>
    </xdr:to>
    <xdr:graphicFrame macro="">
      <xdr:nvGraphicFramePr>
        <xdr:cNvPr id="365472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0</xdr:row>
      <xdr:rowOff>0</xdr:rowOff>
    </xdr:from>
    <xdr:to>
      <xdr:col>40</xdr:col>
      <xdr:colOff>66675</xdr:colOff>
      <xdr:row>23</xdr:row>
      <xdr:rowOff>114300</xdr:rowOff>
    </xdr:to>
    <xdr:graphicFrame macro="">
      <xdr:nvGraphicFramePr>
        <xdr:cNvPr id="3654732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25</xdr:row>
      <xdr:rowOff>0</xdr:rowOff>
    </xdr:from>
    <xdr:to>
      <xdr:col>24</xdr:col>
      <xdr:colOff>66675</xdr:colOff>
      <xdr:row>48</xdr:row>
      <xdr:rowOff>114300</xdr:rowOff>
    </xdr:to>
    <xdr:graphicFrame macro="">
      <xdr:nvGraphicFramePr>
        <xdr:cNvPr id="3654734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0</xdr:colOff>
      <xdr:row>25</xdr:row>
      <xdr:rowOff>0</xdr:rowOff>
    </xdr:from>
    <xdr:to>
      <xdr:col>40</xdr:col>
      <xdr:colOff>66675</xdr:colOff>
      <xdr:row>48</xdr:row>
      <xdr:rowOff>114300</xdr:rowOff>
    </xdr:to>
    <xdr:graphicFrame macro="">
      <xdr:nvGraphicFramePr>
        <xdr:cNvPr id="3654738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49</xdr:row>
      <xdr:rowOff>0</xdr:rowOff>
    </xdr:from>
    <xdr:to>
      <xdr:col>24</xdr:col>
      <xdr:colOff>142875</xdr:colOff>
      <xdr:row>75</xdr:row>
      <xdr:rowOff>104775</xdr:rowOff>
    </xdr:to>
    <xdr:graphicFrame macro="">
      <xdr:nvGraphicFramePr>
        <xdr:cNvPr id="3654740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0</xdr:colOff>
      <xdr:row>49</xdr:row>
      <xdr:rowOff>0</xdr:rowOff>
    </xdr:from>
    <xdr:to>
      <xdr:col>40</xdr:col>
      <xdr:colOff>142875</xdr:colOff>
      <xdr:row>75</xdr:row>
      <xdr:rowOff>104775</xdr:rowOff>
    </xdr:to>
    <xdr:graphicFrame macro="">
      <xdr:nvGraphicFramePr>
        <xdr:cNvPr id="3654744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595313</xdr:colOff>
      <xdr:row>76</xdr:row>
      <xdr:rowOff>107156</xdr:rowOff>
    </xdr:from>
    <xdr:to>
      <xdr:col>22</xdr:col>
      <xdr:colOff>69056</xdr:colOff>
      <xdr:row>100</xdr:row>
      <xdr:rowOff>54768</xdr:rowOff>
    </xdr:to>
    <xdr:graphicFrame macro="">
      <xdr:nvGraphicFramePr>
        <xdr:cNvPr id="3654745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11907</xdr:colOff>
      <xdr:row>101</xdr:row>
      <xdr:rowOff>130969</xdr:rowOff>
    </xdr:from>
    <xdr:to>
      <xdr:col>22</xdr:col>
      <xdr:colOff>76200</xdr:colOff>
      <xdr:row>125</xdr:row>
      <xdr:rowOff>92869</xdr:rowOff>
    </xdr:to>
    <xdr:graphicFrame macro="">
      <xdr:nvGraphicFramePr>
        <xdr:cNvPr id="3654746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20"/>
  <sheetViews>
    <sheetView tabSelected="1" view="pageBreakPreview" zoomScale="80" zoomScaleNormal="85" zoomScaleSheetLayoutView="80" workbookViewId="0">
      <selection activeCell="B15" sqref="B15"/>
    </sheetView>
  </sheetViews>
  <sheetFormatPr defaultRowHeight="12.75"/>
  <cols>
    <col min="1" max="1" width="21.5703125" style="12" customWidth="1"/>
    <col min="2" max="2" width="12.28515625" style="12" bestFit="1" customWidth="1"/>
    <col min="3" max="3" width="11.140625" style="12" bestFit="1" customWidth="1"/>
    <col min="4" max="4" width="11.5703125" style="12" customWidth="1"/>
    <col min="5" max="5" width="14" style="12" bestFit="1" customWidth="1"/>
    <col min="6" max="6" width="12.140625" style="12" bestFit="1" customWidth="1"/>
    <col min="7" max="7" width="10.140625" style="12" bestFit="1" customWidth="1"/>
    <col min="8" max="8" width="10.5703125" style="12" bestFit="1" customWidth="1"/>
    <col min="9" max="16384" width="9.140625" style="12"/>
  </cols>
  <sheetData>
    <row r="3" spans="1:8">
      <c r="A3" s="126" t="s">
        <v>55</v>
      </c>
      <c r="B3" s="126"/>
      <c r="C3" s="126"/>
      <c r="D3" s="126"/>
      <c r="E3" s="126"/>
      <c r="F3" s="126" t="s">
        <v>94</v>
      </c>
      <c r="G3" s="126"/>
      <c r="H3" s="126"/>
    </row>
    <row r="4" spans="1:8">
      <c r="A4" s="35"/>
      <c r="B4" s="34" t="s">
        <v>36</v>
      </c>
      <c r="C4" s="34" t="s">
        <v>92</v>
      </c>
      <c r="D4" s="34" t="s">
        <v>93</v>
      </c>
      <c r="E4" s="34" t="s">
        <v>95</v>
      </c>
      <c r="F4" s="34" t="s">
        <v>36</v>
      </c>
      <c r="G4" s="34" t="s">
        <v>92</v>
      </c>
      <c r="H4" s="34" t="s">
        <v>93</v>
      </c>
    </row>
    <row r="5" spans="1:8">
      <c r="A5" s="35" t="s">
        <v>40</v>
      </c>
      <c r="B5" s="119">
        <v>3.6653461567783596E-2</v>
      </c>
      <c r="C5" s="119">
        <v>4.5233322347774774E-2</v>
      </c>
      <c r="D5" s="119">
        <v>3.2094508862495097E-2</v>
      </c>
      <c r="E5" s="119">
        <v>3.9354008407225693E-2</v>
      </c>
      <c r="F5" s="38">
        <f>E5-B5</f>
        <v>2.7005468394420973E-3</v>
      </c>
      <c r="G5" s="40">
        <f>E5-C5</f>
        <v>-5.8793139405490802E-3</v>
      </c>
      <c r="H5" s="38">
        <f>E5-D5</f>
        <v>7.2594995447305966E-3</v>
      </c>
    </row>
    <row r="6" spans="1:8">
      <c r="A6" s="35" t="s">
        <v>41</v>
      </c>
      <c r="B6" s="119">
        <v>2.981461120001816E-2</v>
      </c>
      <c r="C6" s="119">
        <v>2.4398256492448755E-2</v>
      </c>
      <c r="D6" s="119">
        <v>2.0286987051630456E-2</v>
      </c>
      <c r="E6" s="119">
        <v>2.0263525220759693E-2</v>
      </c>
      <c r="F6" s="38">
        <f t="shared" ref="F6:F18" si="0">E6-B6</f>
        <v>-9.5510859792584668E-3</v>
      </c>
      <c r="G6" s="40">
        <f t="shared" ref="G6:G18" si="1">E6-C6</f>
        <v>-4.1347312716890627E-3</v>
      </c>
      <c r="H6" s="38">
        <f t="shared" ref="H6:H18" si="2">E6-D6</f>
        <v>-2.3461830870763478E-5</v>
      </c>
    </row>
    <row r="7" spans="1:8">
      <c r="A7" s="35" t="s">
        <v>42</v>
      </c>
      <c r="B7" s="119">
        <v>4.4976376003730723E-2</v>
      </c>
      <c r="C7" s="119">
        <v>2.8653844997874156E-2</v>
      </c>
      <c r="D7" s="119">
        <v>2.6436773409918013E-2</v>
      </c>
      <c r="E7" s="119">
        <v>1.7812929561517477E-2</v>
      </c>
      <c r="F7" s="38">
        <f t="shared" si="0"/>
        <v>-2.7163446442213246E-2</v>
      </c>
      <c r="G7" s="40">
        <f t="shared" si="1"/>
        <v>-1.084091543635668E-2</v>
      </c>
      <c r="H7" s="38">
        <f t="shared" si="2"/>
        <v>-8.6238438484005364E-3</v>
      </c>
    </row>
    <row r="8" spans="1:8">
      <c r="A8" s="35" t="s">
        <v>43</v>
      </c>
      <c r="B8" s="119">
        <v>5.312567464032969E-2</v>
      </c>
      <c r="C8" s="119">
        <v>4.2980820670645681E-2</v>
      </c>
      <c r="D8" s="119">
        <v>4.9489157001138429E-2</v>
      </c>
      <c r="E8" s="119">
        <v>3.8305837935152631E-2</v>
      </c>
      <c r="F8" s="38">
        <f t="shared" si="0"/>
        <v>-1.4819836705177059E-2</v>
      </c>
      <c r="G8" s="40">
        <f t="shared" si="1"/>
        <v>-4.6749827354930495E-3</v>
      </c>
      <c r="H8" s="38">
        <f t="shared" si="2"/>
        <v>-1.1183319065985797E-2</v>
      </c>
    </row>
    <row r="9" spans="1:8">
      <c r="A9" s="35" t="s">
        <v>44</v>
      </c>
      <c r="B9" s="119">
        <v>5.5260105188349451E-2</v>
      </c>
      <c r="C9" s="119">
        <v>4.7801294852524379E-2</v>
      </c>
      <c r="D9" s="119">
        <v>5.6541925752187971E-2</v>
      </c>
      <c r="E9" s="119">
        <v>4.0939226493958092E-2</v>
      </c>
      <c r="F9" s="38">
        <f t="shared" si="0"/>
        <v>-1.4320878694391359E-2</v>
      </c>
      <c r="G9" s="40">
        <f t="shared" si="1"/>
        <v>-6.8620683585662867E-3</v>
      </c>
      <c r="H9" s="38">
        <f t="shared" si="2"/>
        <v>-1.560269925822988E-2</v>
      </c>
    </row>
    <row r="10" spans="1:8">
      <c r="A10" s="35" t="s">
        <v>45</v>
      </c>
      <c r="B10" s="119">
        <v>5.5858064083232906E-2</v>
      </c>
      <c r="C10" s="119">
        <v>4.3601249790607532E-2</v>
      </c>
      <c r="D10" s="119">
        <v>4.4604114969509778E-2</v>
      </c>
      <c r="E10" s="119">
        <v>4.0612931388747331E-2</v>
      </c>
      <c r="F10" s="38">
        <f t="shared" si="0"/>
        <v>-1.5245132694485575E-2</v>
      </c>
      <c r="G10" s="40">
        <f t="shared" si="1"/>
        <v>-2.9883184018602016E-3</v>
      </c>
      <c r="H10" s="38">
        <f t="shared" si="2"/>
        <v>-3.9911835807624474E-3</v>
      </c>
    </row>
    <row r="11" spans="1:8">
      <c r="A11" s="35" t="s">
        <v>46</v>
      </c>
      <c r="B11" s="119">
        <v>3.7577932580221018E-2</v>
      </c>
      <c r="C11" s="119">
        <v>2.4599063490503115E-2</v>
      </c>
      <c r="D11" s="119">
        <v>3.4511390523688679E-2</v>
      </c>
      <c r="E11" s="119">
        <v>2.9440334361422016E-2</v>
      </c>
      <c r="F11" s="38">
        <f t="shared" si="0"/>
        <v>-8.1375982187990026E-3</v>
      </c>
      <c r="G11" s="40">
        <f t="shared" si="1"/>
        <v>4.8412708709189012E-3</v>
      </c>
      <c r="H11" s="38">
        <f t="shared" si="2"/>
        <v>-5.0710561622666628E-3</v>
      </c>
    </row>
    <row r="12" spans="1:8">
      <c r="A12" s="35" t="s">
        <v>47</v>
      </c>
      <c r="B12" s="119">
        <v>-1.3507005742634304E-2</v>
      </c>
      <c r="C12" s="119">
        <v>-1.4027975939417292E-2</v>
      </c>
      <c r="D12" s="119">
        <v>-1.3644810778374983E-2</v>
      </c>
      <c r="E12" s="119">
        <v>-1.138909356023865E-2</v>
      </c>
      <c r="F12" s="38">
        <f t="shared" si="0"/>
        <v>2.1179121823956537E-3</v>
      </c>
      <c r="G12" s="40">
        <f t="shared" si="1"/>
        <v>2.638882379178642E-3</v>
      </c>
      <c r="H12" s="38">
        <f t="shared" si="2"/>
        <v>2.2557172181363327E-3</v>
      </c>
    </row>
    <row r="13" spans="1:8">
      <c r="A13" s="20" t="s">
        <v>49</v>
      </c>
      <c r="B13" s="119">
        <v>2.8770207025945238E-2</v>
      </c>
      <c r="C13" s="119">
        <v>2.6365224511822882E-2</v>
      </c>
      <c r="D13" s="119">
        <v>1.7297253108798261E-2</v>
      </c>
      <c r="E13" s="119">
        <v>2.9719014919287412E-2</v>
      </c>
      <c r="F13" s="38">
        <f t="shared" si="0"/>
        <v>9.4880789334217397E-4</v>
      </c>
      <c r="G13" s="40">
        <f t="shared" si="1"/>
        <v>3.3537904074645297E-3</v>
      </c>
      <c r="H13" s="38">
        <f t="shared" si="2"/>
        <v>1.2421761810489151E-2</v>
      </c>
    </row>
    <row r="14" spans="1:8">
      <c r="A14" s="20" t="s">
        <v>50</v>
      </c>
      <c r="B14" s="119">
        <v>2.9743392324728779E-2</v>
      </c>
      <c r="C14" s="119">
        <v>2.4249225685674336E-2</v>
      </c>
      <c r="D14" s="119">
        <v>1.7800852078631468E-2</v>
      </c>
      <c r="E14" s="119">
        <v>1.446961138124947E-2</v>
      </c>
      <c r="F14" s="38">
        <f t="shared" si="0"/>
        <v>-1.5273780943479309E-2</v>
      </c>
      <c r="G14" s="40">
        <f>E14-C14</f>
        <v>-9.7796143044248662E-3</v>
      </c>
      <c r="H14" s="38">
        <f t="shared" si="2"/>
        <v>-3.3312406973819986E-3</v>
      </c>
    </row>
    <row r="15" spans="1:8">
      <c r="A15" s="20" t="s">
        <v>51</v>
      </c>
      <c r="B15" s="125"/>
      <c r="C15" s="125"/>
      <c r="D15" s="125"/>
      <c r="E15" s="125"/>
      <c r="F15" s="38">
        <f t="shared" si="0"/>
        <v>0</v>
      </c>
      <c r="G15" s="40">
        <f t="shared" si="1"/>
        <v>0</v>
      </c>
      <c r="H15" s="38">
        <f t="shared" si="2"/>
        <v>0</v>
      </c>
    </row>
    <row r="16" spans="1:8">
      <c r="A16" s="20" t="s">
        <v>52</v>
      </c>
      <c r="B16" s="125"/>
      <c r="C16" s="125"/>
      <c r="D16" s="125"/>
      <c r="E16" s="125"/>
      <c r="F16" s="38">
        <f t="shared" si="0"/>
        <v>0</v>
      </c>
      <c r="G16" s="40">
        <f t="shared" si="1"/>
        <v>0</v>
      </c>
      <c r="H16" s="38">
        <f t="shared" si="2"/>
        <v>0</v>
      </c>
    </row>
    <row r="17" spans="1:8">
      <c r="A17" s="20" t="s">
        <v>53</v>
      </c>
      <c r="B17" s="125"/>
      <c r="C17" s="125"/>
      <c r="D17" s="125"/>
      <c r="E17" s="125"/>
      <c r="F17" s="38">
        <f t="shared" si="0"/>
        <v>0</v>
      </c>
      <c r="G17" s="40">
        <f t="shared" si="1"/>
        <v>0</v>
      </c>
      <c r="H17" s="38">
        <f t="shared" si="2"/>
        <v>0</v>
      </c>
    </row>
    <row r="18" spans="1:8">
      <c r="A18" s="20" t="s">
        <v>54</v>
      </c>
      <c r="B18" s="125"/>
      <c r="C18" s="125"/>
      <c r="D18" s="125"/>
      <c r="E18" s="125"/>
      <c r="F18" s="38">
        <f t="shared" si="0"/>
        <v>0</v>
      </c>
      <c r="G18" s="40">
        <f t="shared" si="1"/>
        <v>0</v>
      </c>
      <c r="H18" s="38">
        <f t="shared" si="2"/>
        <v>0</v>
      </c>
    </row>
    <row r="19" spans="1:8">
      <c r="A19" s="37" t="s">
        <v>56</v>
      </c>
    </row>
    <row r="20" spans="1:8">
      <c r="G20" s="67">
        <f>SUM(G5:G14)/10</f>
        <v>-3.4326000791377155E-3</v>
      </c>
    </row>
    <row r="29" spans="1:8">
      <c r="A29" s="126" t="s">
        <v>48</v>
      </c>
      <c r="B29" s="126"/>
      <c r="C29" s="126"/>
      <c r="D29" s="126"/>
      <c r="E29" s="126"/>
      <c r="F29" s="126" t="s">
        <v>94</v>
      </c>
      <c r="G29" s="126"/>
      <c r="H29" s="126"/>
    </row>
    <row r="30" spans="1:8">
      <c r="A30" s="35"/>
      <c r="B30" s="34" t="s">
        <v>36</v>
      </c>
      <c r="C30" s="34" t="s">
        <v>92</v>
      </c>
      <c r="D30" s="34" t="s">
        <v>93</v>
      </c>
      <c r="E30" s="34" t="s">
        <v>95</v>
      </c>
      <c r="F30" s="34" t="s">
        <v>36</v>
      </c>
      <c r="G30" s="34" t="s">
        <v>92</v>
      </c>
      <c r="H30" s="34" t="s">
        <v>93</v>
      </c>
    </row>
    <row r="31" spans="1:8">
      <c r="A31" s="35" t="s">
        <v>40</v>
      </c>
      <c r="B31" s="38">
        <v>1.4641776121370187E-2</v>
      </c>
      <c r="C31" s="38">
        <v>-2.4275018621518707E-2</v>
      </c>
      <c r="D31" s="38">
        <v>-2.3809122045708064E-2</v>
      </c>
      <c r="E31" s="38">
        <v>-2.250998109000435E-2</v>
      </c>
      <c r="F31" s="38">
        <f>E31-B31</f>
        <v>-3.7151757211374536E-2</v>
      </c>
      <c r="G31" s="40">
        <f>E31-C31</f>
        <v>1.7650375315143574E-3</v>
      </c>
      <c r="H31" s="38">
        <f>E31-D31</f>
        <v>1.2991409557037148E-3</v>
      </c>
    </row>
    <row r="32" spans="1:8">
      <c r="A32" s="35" t="s">
        <v>41</v>
      </c>
      <c r="B32" s="38">
        <v>-1.2024692275212745E-2</v>
      </c>
      <c r="C32" s="38">
        <v>-5.7261826713061792E-2</v>
      </c>
      <c r="D32" s="38">
        <v>-6.2548986311379617E-2</v>
      </c>
      <c r="E32" s="38">
        <v>-4.4218345122008396E-2</v>
      </c>
      <c r="F32" s="38">
        <f t="shared" ref="F32:F44" si="3">E32-B32</f>
        <v>-3.2193652846795651E-2</v>
      </c>
      <c r="G32" s="40">
        <f t="shared" ref="G32:G44" si="4">E32-C32</f>
        <v>1.3043481591053396E-2</v>
      </c>
      <c r="H32" s="38">
        <f t="shared" ref="H32:H44" si="5">E32-D32</f>
        <v>1.8330641189371222E-2</v>
      </c>
    </row>
    <row r="33" spans="1:8">
      <c r="A33" s="35" t="s">
        <v>42</v>
      </c>
      <c r="B33" s="38">
        <v>1.5326239755807824E-2</v>
      </c>
      <c r="C33" s="38">
        <v>-1.2012240581662059E-2</v>
      </c>
      <c r="D33" s="38">
        <v>-2.2930706277484836E-2</v>
      </c>
      <c r="E33" s="38">
        <v>-4.5244959896573178E-4</v>
      </c>
      <c r="F33" s="38">
        <f t="shared" si="3"/>
        <v>-1.5778689354773556E-2</v>
      </c>
      <c r="G33" s="40">
        <f t="shared" si="4"/>
        <v>1.1559790982696327E-2</v>
      </c>
      <c r="H33" s="38">
        <f t="shared" si="5"/>
        <v>2.2478256678519104E-2</v>
      </c>
    </row>
    <row r="34" spans="1:8">
      <c r="A34" s="35" t="s">
        <v>43</v>
      </c>
      <c r="B34" s="38">
        <v>2.4031157940552106E-2</v>
      </c>
      <c r="C34" s="38">
        <v>7.23160165332426E-3</v>
      </c>
      <c r="D34" s="38">
        <v>-2.224492699657854E-3</v>
      </c>
      <c r="E34" s="38">
        <v>1.8294647349869519E-2</v>
      </c>
      <c r="F34" s="38">
        <f t="shared" si="3"/>
        <v>-5.7365105906825864E-3</v>
      </c>
      <c r="G34" s="40">
        <f t="shared" si="4"/>
        <v>1.1063045696545259E-2</v>
      </c>
      <c r="H34" s="38">
        <f t="shared" si="5"/>
        <v>2.0519140049527373E-2</v>
      </c>
    </row>
    <row r="35" spans="1:8">
      <c r="A35" s="35" t="s">
        <v>44</v>
      </c>
      <c r="B35" s="38">
        <v>2.8562797039972665E-2</v>
      </c>
      <c r="C35" s="38">
        <v>9.2305038122844074E-3</v>
      </c>
      <c r="D35" s="38">
        <v>9.9276828429584185E-5</v>
      </c>
      <c r="E35" s="38">
        <v>2.1360825935481831E-2</v>
      </c>
      <c r="F35" s="38">
        <f t="shared" si="3"/>
        <v>-7.2019711044908341E-3</v>
      </c>
      <c r="G35" s="40">
        <f t="shared" si="4"/>
        <v>1.2130322123197423E-2</v>
      </c>
      <c r="H35" s="38">
        <f t="shared" si="5"/>
        <v>2.1261549107052247E-2</v>
      </c>
    </row>
    <row r="36" spans="1:8">
      <c r="A36" s="35" t="s">
        <v>45</v>
      </c>
      <c r="B36" s="38">
        <v>2.1091718571448093E-2</v>
      </c>
      <c r="C36" s="38">
        <v>2.0413389405258497E-2</v>
      </c>
      <c r="D36" s="38">
        <v>1.2128979884414637E-2</v>
      </c>
      <c r="E36" s="38">
        <v>3.5942847930307664E-2</v>
      </c>
      <c r="F36" s="38">
        <f t="shared" si="3"/>
        <v>1.4851129358859572E-2</v>
      </c>
      <c r="G36" s="40">
        <f t="shared" si="4"/>
        <v>1.5529458525049167E-2</v>
      </c>
      <c r="H36" s="38">
        <f t="shared" si="5"/>
        <v>2.3813868045893027E-2</v>
      </c>
    </row>
    <row r="37" spans="1:8">
      <c r="A37" s="35" t="s">
        <v>46</v>
      </c>
      <c r="B37" s="38">
        <v>6.4172089026004464E-4</v>
      </c>
      <c r="C37" s="38">
        <v>7.3593792645751943E-3</v>
      </c>
      <c r="D37" s="38">
        <v>4.2448007976974012E-3</v>
      </c>
      <c r="E37" s="38">
        <v>2.7251129272081842E-2</v>
      </c>
      <c r="F37" s="38">
        <f t="shared" si="3"/>
        <v>2.6609408381821797E-2</v>
      </c>
      <c r="G37" s="40">
        <f t="shared" si="4"/>
        <v>1.9891750007506648E-2</v>
      </c>
      <c r="H37" s="38">
        <f t="shared" si="5"/>
        <v>2.3006328474384441E-2</v>
      </c>
    </row>
    <row r="38" spans="1:8">
      <c r="A38" s="35" t="s">
        <v>47</v>
      </c>
      <c r="B38" s="38">
        <v>-3.1029118269968903E-2</v>
      </c>
      <c r="C38" s="38">
        <v>-2.3114581186667538E-2</v>
      </c>
      <c r="D38" s="38">
        <v>-1.85011317778907E-2</v>
      </c>
      <c r="E38" s="38">
        <v>-8.8742195879132346E-4</v>
      </c>
      <c r="F38" s="38">
        <f t="shared" si="3"/>
        <v>3.0141696311177579E-2</v>
      </c>
      <c r="G38" s="40">
        <f t="shared" si="4"/>
        <v>2.2227159227876214E-2</v>
      </c>
      <c r="H38" s="38">
        <f t="shared" si="5"/>
        <v>1.7613709819099377E-2</v>
      </c>
    </row>
    <row r="39" spans="1:8">
      <c r="A39" s="20" t="s">
        <v>49</v>
      </c>
      <c r="B39" s="38">
        <v>-9.8357914693876225E-3</v>
      </c>
      <c r="C39" s="38">
        <v>3.2106125954982634E-3</v>
      </c>
      <c r="D39" s="38">
        <v>-2.0157490533607825E-2</v>
      </c>
      <c r="E39" s="38">
        <v>-1.0980620504796312E-2</v>
      </c>
      <c r="F39" s="38">
        <f t="shared" si="3"/>
        <v>-1.1448290354086899E-3</v>
      </c>
      <c r="G39" s="40">
        <f t="shared" si="4"/>
        <v>-1.4191233100294576E-2</v>
      </c>
      <c r="H39" s="38">
        <f t="shared" si="5"/>
        <v>9.1768700288115124E-3</v>
      </c>
    </row>
    <row r="40" spans="1:8">
      <c r="A40" s="20" t="s">
        <v>50</v>
      </c>
      <c r="B40" s="38">
        <v>1.1421617540295692E-2</v>
      </c>
      <c r="C40" s="38">
        <v>5.7319953718519834E-3</v>
      </c>
      <c r="D40" s="38">
        <v>-5.7222771358470537E-3</v>
      </c>
      <c r="E40" s="38">
        <v>-4.1205579943066617E-3</v>
      </c>
      <c r="F40" s="38">
        <f t="shared" si="3"/>
        <v>-1.5542175534602354E-2</v>
      </c>
      <c r="G40" s="40">
        <f>E40-C40</f>
        <v>-9.8525533661586451E-3</v>
      </c>
      <c r="H40" s="38">
        <f t="shared" si="5"/>
        <v>1.601719141540392E-3</v>
      </c>
    </row>
    <row r="41" spans="1:8">
      <c r="A41" s="20" t="s">
        <v>51</v>
      </c>
      <c r="B41" s="125"/>
      <c r="C41" s="125"/>
      <c r="D41" s="125"/>
      <c r="E41" s="125"/>
      <c r="F41" s="38">
        <f t="shared" si="3"/>
        <v>0</v>
      </c>
      <c r="G41" s="40">
        <f t="shared" si="4"/>
        <v>0</v>
      </c>
      <c r="H41" s="38">
        <f t="shared" si="5"/>
        <v>0</v>
      </c>
    </row>
    <row r="42" spans="1:8">
      <c r="A42" s="20" t="s">
        <v>52</v>
      </c>
      <c r="B42" s="125"/>
      <c r="C42" s="125"/>
      <c r="D42" s="125"/>
      <c r="E42" s="125"/>
      <c r="F42" s="38">
        <f t="shared" si="3"/>
        <v>0</v>
      </c>
      <c r="G42" s="40">
        <f t="shared" si="4"/>
        <v>0</v>
      </c>
      <c r="H42" s="38">
        <f t="shared" si="5"/>
        <v>0</v>
      </c>
    </row>
    <row r="43" spans="1:8">
      <c r="A43" s="20" t="s">
        <v>53</v>
      </c>
      <c r="B43" s="125"/>
      <c r="C43" s="125"/>
      <c r="D43" s="125"/>
      <c r="E43" s="125"/>
      <c r="F43" s="38">
        <f t="shared" si="3"/>
        <v>0</v>
      </c>
      <c r="G43" s="40">
        <f t="shared" si="4"/>
        <v>0</v>
      </c>
      <c r="H43" s="38">
        <f t="shared" si="5"/>
        <v>0</v>
      </c>
    </row>
    <row r="44" spans="1:8">
      <c r="A44" s="20" t="s">
        <v>54</v>
      </c>
      <c r="B44" s="125"/>
      <c r="C44" s="125"/>
      <c r="D44" s="125"/>
      <c r="E44" s="125"/>
      <c r="F44" s="38">
        <f t="shared" si="3"/>
        <v>0</v>
      </c>
      <c r="G44" s="40">
        <f t="shared" si="4"/>
        <v>0</v>
      </c>
      <c r="H44" s="38">
        <f t="shared" si="5"/>
        <v>0</v>
      </c>
    </row>
    <row r="45" spans="1:8">
      <c r="A45" s="37" t="s">
        <v>56</v>
      </c>
    </row>
    <row r="46" spans="1:8">
      <c r="G46" s="67">
        <f>SUM(G31:G40)/10</f>
        <v>8.3166259218985569E-3</v>
      </c>
    </row>
    <row r="53" spans="1:8">
      <c r="A53" s="126" t="s">
        <v>112</v>
      </c>
      <c r="B53" s="126"/>
      <c r="C53" s="126"/>
      <c r="D53" s="126"/>
      <c r="E53" s="126"/>
      <c r="F53" s="126" t="s">
        <v>94</v>
      </c>
      <c r="G53" s="126"/>
      <c r="H53" s="126"/>
    </row>
    <row r="54" spans="1:8">
      <c r="A54" s="35"/>
      <c r="B54" s="34" t="s">
        <v>36</v>
      </c>
      <c r="C54" s="34" t="s">
        <v>92</v>
      </c>
      <c r="D54" s="34" t="s">
        <v>93</v>
      </c>
      <c r="E54" s="34" t="s">
        <v>95</v>
      </c>
      <c r="F54" s="34" t="s">
        <v>36</v>
      </c>
      <c r="G54" s="34" t="s">
        <v>92</v>
      </c>
      <c r="H54" s="34" t="s">
        <v>93</v>
      </c>
    </row>
    <row r="55" spans="1:8">
      <c r="A55" s="34">
        <v>2001</v>
      </c>
      <c r="B55" s="120">
        <v>42.674366950660783</v>
      </c>
      <c r="C55" s="120">
        <v>51.026743103805245</v>
      </c>
      <c r="D55" s="120">
        <v>56.704918822304563</v>
      </c>
      <c r="E55" s="120">
        <v>59.915831020972576</v>
      </c>
      <c r="F55" s="36">
        <f>B55-E55</f>
        <v>-17.241464070311793</v>
      </c>
      <c r="G55" s="41">
        <f>C55-E55</f>
        <v>-8.8890879171673305</v>
      </c>
      <c r="H55" s="36">
        <f>D55-E55</f>
        <v>-3.2109121986680123</v>
      </c>
    </row>
    <row r="56" spans="1:8">
      <c r="A56" s="34">
        <v>2002</v>
      </c>
      <c r="B56" s="120">
        <v>42.376567911491321</v>
      </c>
      <c r="C56" s="120">
        <v>50.545168004318583</v>
      </c>
      <c r="D56" s="120">
        <v>55.074656629538595</v>
      </c>
      <c r="E56" s="120">
        <v>58.343760451562815</v>
      </c>
      <c r="F56" s="36">
        <f t="shared" ref="F56:F69" si="6">B56-E56</f>
        <v>-15.967192540071494</v>
      </c>
      <c r="G56" s="41">
        <f t="shared" ref="G56:G69" si="7">C56-E56</f>
        <v>-7.7985924472442321</v>
      </c>
      <c r="H56" s="36">
        <f t="shared" ref="H56:H69" si="8">D56-E56</f>
        <v>-3.2691038220242206</v>
      </c>
    </row>
    <row r="57" spans="1:8">
      <c r="A57" s="34">
        <v>2003</v>
      </c>
      <c r="B57" s="120">
        <v>42.289036012884992</v>
      </c>
      <c r="C57" s="120">
        <v>50.808689066424137</v>
      </c>
      <c r="D57" s="120">
        <v>55.238786472592523</v>
      </c>
      <c r="E57" s="120">
        <v>58.370575981323583</v>
      </c>
      <c r="F57" s="36">
        <f t="shared" si="6"/>
        <v>-16.081539968438591</v>
      </c>
      <c r="G57" s="41">
        <f t="shared" si="7"/>
        <v>-7.5618869148994463</v>
      </c>
      <c r="H57" s="36">
        <f t="shared" si="8"/>
        <v>-3.1317895087310603</v>
      </c>
    </row>
    <row r="58" spans="1:8">
      <c r="A58" s="34">
        <v>2004</v>
      </c>
      <c r="B58" s="120">
        <v>42.149930776325334</v>
      </c>
      <c r="C58" s="120">
        <v>50.400333072977276</v>
      </c>
      <c r="D58" s="120">
        <v>55.126028314802539</v>
      </c>
      <c r="E58" s="120">
        <v>57.522364871511968</v>
      </c>
      <c r="F58" s="36">
        <f t="shared" si="6"/>
        <v>-15.372434095186634</v>
      </c>
      <c r="G58" s="41">
        <f t="shared" si="7"/>
        <v>-7.1220317985346924</v>
      </c>
      <c r="H58" s="36">
        <f t="shared" si="8"/>
        <v>-2.3963365567094286</v>
      </c>
    </row>
    <row r="59" spans="1:8">
      <c r="A59" s="34">
        <v>2005</v>
      </c>
      <c r="B59" s="120">
        <v>42.118634061489502</v>
      </c>
      <c r="C59" s="120">
        <v>48.956573211940565</v>
      </c>
      <c r="D59" s="120">
        <v>54.938304131170128</v>
      </c>
      <c r="E59" s="120">
        <v>56.319230641908206</v>
      </c>
      <c r="F59" s="36">
        <f t="shared" si="6"/>
        <v>-14.200596580418704</v>
      </c>
      <c r="G59" s="41">
        <f t="shared" si="7"/>
        <v>-7.3626574299676406</v>
      </c>
      <c r="H59" s="36">
        <f t="shared" si="8"/>
        <v>-1.3809265107380782</v>
      </c>
    </row>
    <row r="60" spans="1:8">
      <c r="A60" s="34">
        <v>2006</v>
      </c>
      <c r="B60" s="120">
        <v>43.035569043954666</v>
      </c>
      <c r="C60" s="120">
        <v>48.347646106311771</v>
      </c>
      <c r="D60" s="120">
        <v>55.625076307314743</v>
      </c>
      <c r="E60" s="120">
        <v>55.809870523388554</v>
      </c>
      <c r="F60" s="36">
        <f t="shared" si="6"/>
        <v>-12.774301479433888</v>
      </c>
      <c r="G60" s="41">
        <f t="shared" si="7"/>
        <v>-7.4622244170767829</v>
      </c>
      <c r="H60" s="36">
        <f t="shared" si="8"/>
        <v>-0.18479421607381141</v>
      </c>
    </row>
    <row r="61" spans="1:8">
      <c r="A61" s="34">
        <v>2007</v>
      </c>
      <c r="B61" s="120">
        <v>43.356932290866837</v>
      </c>
      <c r="C61" s="120">
        <v>47.670445304666288</v>
      </c>
      <c r="D61" s="120">
        <v>55.75711513658888</v>
      </c>
      <c r="E61" s="120">
        <v>55.695323580646146</v>
      </c>
      <c r="F61" s="36">
        <f t="shared" si="6"/>
        <v>-12.33839128977931</v>
      </c>
      <c r="G61" s="41">
        <f t="shared" si="7"/>
        <v>-8.0248782759798587</v>
      </c>
      <c r="H61" s="36">
        <f t="shared" si="8"/>
        <v>6.1791555942733112E-2</v>
      </c>
    </row>
    <row r="62" spans="1:8">
      <c r="A62" s="34">
        <v>2008</v>
      </c>
      <c r="B62" s="120">
        <v>44.050304608645718</v>
      </c>
      <c r="C62" s="120">
        <v>46.646425876510563</v>
      </c>
      <c r="D62" s="120">
        <v>55.848951848712517</v>
      </c>
      <c r="E62" s="120">
        <v>54.993352890882278</v>
      </c>
      <c r="F62" s="36">
        <f t="shared" si="6"/>
        <v>-10.94304828223656</v>
      </c>
      <c r="G62" s="41">
        <f t="shared" si="7"/>
        <v>-8.3469270143717154</v>
      </c>
      <c r="H62" s="36">
        <f t="shared" si="8"/>
        <v>0.85559895783023876</v>
      </c>
    </row>
    <row r="63" spans="1:8">
      <c r="A63" s="34">
        <v>2009</v>
      </c>
      <c r="B63" s="120">
        <v>44.29561033126285</v>
      </c>
      <c r="C63" s="120">
        <v>46.860631291708756</v>
      </c>
      <c r="D63" s="120">
        <v>56.632176017407517</v>
      </c>
      <c r="E63" s="120">
        <v>55.252223113450214</v>
      </c>
      <c r="F63" s="36">
        <f t="shared" si="6"/>
        <v>-10.956612782187364</v>
      </c>
      <c r="G63" s="41">
        <f t="shared" si="7"/>
        <v>-8.3915918217414571</v>
      </c>
      <c r="H63" s="36">
        <f t="shared" si="8"/>
        <v>1.3799529039573031</v>
      </c>
    </row>
    <row r="64" spans="1:8">
      <c r="A64" s="34">
        <v>2010</v>
      </c>
      <c r="B64" s="120">
        <v>44.23903071326697</v>
      </c>
      <c r="C64" s="120">
        <v>46.878160558861339</v>
      </c>
      <c r="D64" s="120">
        <v>56.272310146167484</v>
      </c>
      <c r="E64" s="120">
        <v>53.439620244488367</v>
      </c>
      <c r="F64" s="36">
        <f t="shared" si="6"/>
        <v>-9.2005895312213966</v>
      </c>
      <c r="G64" s="41">
        <f t="shared" si="7"/>
        <v>-6.5614596856270282</v>
      </c>
      <c r="H64" s="36">
        <f t="shared" si="8"/>
        <v>2.8326899016791174</v>
      </c>
    </row>
    <row r="65" spans="1:8">
      <c r="A65" s="34">
        <v>2011</v>
      </c>
      <c r="B65" s="120">
        <v>44.61233875403866</v>
      </c>
      <c r="C65" s="120">
        <v>47.06042585949973</v>
      </c>
      <c r="D65" s="120">
        <v>56.893677791137492</v>
      </c>
      <c r="E65" s="120">
        <v>53.620863768345174</v>
      </c>
      <c r="F65" s="36">
        <f t="shared" si="6"/>
        <v>-9.0085250143065139</v>
      </c>
      <c r="G65" s="41">
        <f t="shared" si="7"/>
        <v>-6.5604379088454436</v>
      </c>
      <c r="H65" s="36">
        <f t="shared" si="8"/>
        <v>3.2728140227923177</v>
      </c>
    </row>
    <row r="66" spans="1:8">
      <c r="A66" s="34">
        <v>2012</v>
      </c>
      <c r="B66" s="115"/>
      <c r="C66" s="115"/>
      <c r="D66" s="115"/>
      <c r="E66" s="115"/>
      <c r="F66" s="36">
        <f t="shared" si="6"/>
        <v>0</v>
      </c>
      <c r="G66" s="41">
        <f t="shared" si="7"/>
        <v>0</v>
      </c>
      <c r="H66" s="36">
        <f t="shared" si="8"/>
        <v>0</v>
      </c>
    </row>
    <row r="67" spans="1:8">
      <c r="A67" s="34">
        <v>2013</v>
      </c>
      <c r="B67" s="115"/>
      <c r="C67" s="115"/>
      <c r="D67" s="115"/>
      <c r="E67" s="115"/>
      <c r="F67" s="36">
        <f t="shared" si="6"/>
        <v>0</v>
      </c>
      <c r="G67" s="41">
        <f t="shared" si="7"/>
        <v>0</v>
      </c>
      <c r="H67" s="36">
        <f t="shared" si="8"/>
        <v>0</v>
      </c>
    </row>
    <row r="68" spans="1:8">
      <c r="A68" s="34">
        <v>2014</v>
      </c>
      <c r="B68" s="115"/>
      <c r="C68" s="115"/>
      <c r="D68" s="115"/>
      <c r="E68" s="115"/>
      <c r="F68" s="36">
        <f t="shared" si="6"/>
        <v>0</v>
      </c>
      <c r="G68" s="41">
        <f t="shared" si="7"/>
        <v>0</v>
      </c>
      <c r="H68" s="36">
        <f t="shared" si="8"/>
        <v>0</v>
      </c>
    </row>
    <row r="69" spans="1:8">
      <c r="A69" s="34">
        <v>2015</v>
      </c>
      <c r="B69" s="115"/>
      <c r="C69" s="115"/>
      <c r="D69" s="115"/>
      <c r="E69" s="115"/>
      <c r="F69" s="36">
        <f t="shared" si="6"/>
        <v>0</v>
      </c>
      <c r="G69" s="41">
        <f t="shared" si="7"/>
        <v>0</v>
      </c>
      <c r="H69" s="36">
        <f t="shared" si="8"/>
        <v>0</v>
      </c>
    </row>
    <row r="70" spans="1:8">
      <c r="A70" s="37" t="s">
        <v>56</v>
      </c>
      <c r="B70" s="18"/>
      <c r="C70" s="18"/>
      <c r="D70" s="18"/>
      <c r="E70" s="18"/>
      <c r="F70" s="33"/>
      <c r="G70" s="33"/>
      <c r="H70" s="33"/>
    </row>
    <row r="71" spans="1:8">
      <c r="G71" s="68">
        <f>SUM(G55:G64)/4</f>
        <v>-19.380334430652546</v>
      </c>
    </row>
    <row r="82" spans="1:8">
      <c r="A82" s="126" t="s">
        <v>57</v>
      </c>
      <c r="B82" s="126"/>
      <c r="C82" s="126"/>
      <c r="D82" s="126"/>
      <c r="E82" s="126"/>
      <c r="F82" s="126" t="s">
        <v>94</v>
      </c>
      <c r="G82" s="126"/>
      <c r="H82" s="126"/>
    </row>
    <row r="83" spans="1:8">
      <c r="A83" s="34" t="s">
        <v>67</v>
      </c>
      <c r="B83" s="34" t="s">
        <v>36</v>
      </c>
      <c r="C83" s="34" t="s">
        <v>92</v>
      </c>
      <c r="D83" s="34" t="s">
        <v>93</v>
      </c>
      <c r="E83" s="34" t="s">
        <v>95</v>
      </c>
      <c r="F83" s="34" t="s">
        <v>36</v>
      </c>
      <c r="G83" s="34" t="s">
        <v>92</v>
      </c>
      <c r="H83" s="34" t="s">
        <v>93</v>
      </c>
    </row>
    <row r="84" spans="1:8">
      <c r="A84" s="34" t="s">
        <v>60</v>
      </c>
      <c r="B84" s="39">
        <v>3.5644375740366385</v>
      </c>
      <c r="C84" s="39">
        <v>2.9240173857044027</v>
      </c>
      <c r="D84" s="39">
        <v>2.8364257015766725</v>
      </c>
      <c r="E84" s="39">
        <v>2.5833331468911869</v>
      </c>
      <c r="F84" s="36">
        <f>E84-B84</f>
        <v>-0.98110442714545165</v>
      </c>
      <c r="G84" s="41">
        <f>E84-C84</f>
        <v>-0.34068423881321586</v>
      </c>
      <c r="H84" s="36">
        <f>E84-D84</f>
        <v>-0.25309255468548564</v>
      </c>
    </row>
    <row r="85" spans="1:8">
      <c r="A85" s="34" t="s">
        <v>58</v>
      </c>
      <c r="B85" s="39">
        <v>2.1409069996446428</v>
      </c>
      <c r="C85" s="39">
        <v>3.7346717147670461</v>
      </c>
      <c r="D85" s="39">
        <v>6.0442914882096632</v>
      </c>
      <c r="E85" s="39">
        <v>9.0611544163639692</v>
      </c>
      <c r="F85" s="36">
        <f t="shared" ref="F85:F94" si="9">E85-B85</f>
        <v>6.9202474167193264</v>
      </c>
      <c r="G85" s="41">
        <f t="shared" ref="G85:G94" si="10">E85-C85</f>
        <v>5.3264827015969232</v>
      </c>
      <c r="H85" s="36">
        <f t="shared" ref="H85:H94" si="11">E85-D85</f>
        <v>3.016862928154306</v>
      </c>
    </row>
    <row r="86" spans="1:8">
      <c r="A86" s="34" t="s">
        <v>39</v>
      </c>
      <c r="B86" s="39">
        <v>3.4979436344761972E-2</v>
      </c>
      <c r="C86" s="39">
        <v>0.71743741286385276</v>
      </c>
      <c r="D86" s="39">
        <v>-1.1224588230517529</v>
      </c>
      <c r="E86" s="39">
        <v>-1.0768286908045543</v>
      </c>
      <c r="F86" s="36">
        <f t="shared" si="9"/>
        <v>-1.1118081271493163</v>
      </c>
      <c r="G86" s="41">
        <f t="shared" si="10"/>
        <v>-1.7942661036684071</v>
      </c>
      <c r="H86" s="36">
        <f t="shared" si="11"/>
        <v>4.5630132247198585E-2</v>
      </c>
    </row>
    <row r="87" spans="1:8">
      <c r="A87" s="34" t="s">
        <v>61</v>
      </c>
      <c r="B87" s="39">
        <v>2.3238702434049241</v>
      </c>
      <c r="C87" s="39">
        <v>2.2509978468024494</v>
      </c>
      <c r="D87" s="39">
        <v>3.0420547279225607</v>
      </c>
      <c r="E87" s="39">
        <v>8.1314474652256727</v>
      </c>
      <c r="F87" s="36">
        <f t="shared" si="9"/>
        <v>5.8075772218207486</v>
      </c>
      <c r="G87" s="41">
        <f t="shared" si="10"/>
        <v>5.8804496184232233</v>
      </c>
      <c r="H87" s="36">
        <f t="shared" si="11"/>
        <v>5.089392737303112</v>
      </c>
    </row>
    <row r="88" spans="1:8">
      <c r="A88" s="34" t="s">
        <v>62</v>
      </c>
      <c r="B88" s="39">
        <v>2.3505265009803988</v>
      </c>
      <c r="C88" s="39">
        <v>3.9421623512960746</v>
      </c>
      <c r="D88" s="39">
        <v>7.4578781462783184</v>
      </c>
      <c r="E88" s="39">
        <v>7.0519558177781771</v>
      </c>
      <c r="F88" s="36">
        <f t="shared" si="9"/>
        <v>4.7014293167977783</v>
      </c>
      <c r="G88" s="41">
        <f t="shared" si="10"/>
        <v>3.1097934664821025</v>
      </c>
      <c r="H88" s="36">
        <f t="shared" si="11"/>
        <v>-0.40592232850014121</v>
      </c>
    </row>
    <row r="89" spans="1:8">
      <c r="A89" s="34" t="s">
        <v>63</v>
      </c>
      <c r="B89" s="39">
        <v>7.7104558036921844</v>
      </c>
      <c r="C89" s="39">
        <v>5.8250331844240222</v>
      </c>
      <c r="D89" s="39">
        <v>4.9127568434798707</v>
      </c>
      <c r="E89" s="39">
        <v>10.314338747150064</v>
      </c>
      <c r="F89" s="36">
        <f t="shared" si="9"/>
        <v>2.6038829434578794</v>
      </c>
      <c r="G89" s="41">
        <f t="shared" si="10"/>
        <v>4.4893055627260416</v>
      </c>
      <c r="H89" s="36">
        <f t="shared" si="11"/>
        <v>5.4015819036701931</v>
      </c>
    </row>
    <row r="90" spans="1:8">
      <c r="A90" s="34" t="s">
        <v>38</v>
      </c>
      <c r="B90" s="39">
        <v>3.6066098208483055</v>
      </c>
      <c r="C90" s="39">
        <v>2.9606427071827701</v>
      </c>
      <c r="D90" s="39">
        <v>-0.5810433834669948</v>
      </c>
      <c r="E90" s="39">
        <v>1.9375989173566532</v>
      </c>
      <c r="F90" s="36">
        <f t="shared" si="9"/>
        <v>-1.6690109034916523</v>
      </c>
      <c r="G90" s="41">
        <f t="shared" si="10"/>
        <v>-1.0230437898261169</v>
      </c>
      <c r="H90" s="36">
        <f t="shared" si="11"/>
        <v>2.518642300823648</v>
      </c>
    </row>
    <row r="91" spans="1:8">
      <c r="A91" s="34" t="s">
        <v>64</v>
      </c>
      <c r="B91" s="39">
        <v>4.7250900462246781</v>
      </c>
      <c r="C91" s="39">
        <v>4.6889077663658352</v>
      </c>
      <c r="D91" s="39">
        <v>1.8482777936294159</v>
      </c>
      <c r="E91" s="39">
        <v>2.2639769797428322</v>
      </c>
      <c r="F91" s="36">
        <f t="shared" si="9"/>
        <v>-2.4611130664818459</v>
      </c>
      <c r="G91" s="41">
        <f t="shared" si="10"/>
        <v>-2.424930786623003</v>
      </c>
      <c r="H91" s="36">
        <f t="shared" si="11"/>
        <v>0.41569918611341627</v>
      </c>
    </row>
    <row r="92" spans="1:8">
      <c r="A92" s="34" t="s">
        <v>37</v>
      </c>
      <c r="B92" s="39">
        <v>5.4975793917034332</v>
      </c>
      <c r="C92" s="39">
        <v>4.9545668159405754</v>
      </c>
      <c r="D92" s="39">
        <v>4.1178570768248601</v>
      </c>
      <c r="E92" s="39">
        <v>2.8997997910449547</v>
      </c>
      <c r="F92" s="36">
        <f t="shared" si="9"/>
        <v>-2.5977796006584786</v>
      </c>
      <c r="G92" s="41">
        <f t="shared" si="10"/>
        <v>-2.0547670248956207</v>
      </c>
      <c r="H92" s="36">
        <f t="shared" si="11"/>
        <v>-1.2180572857799055</v>
      </c>
    </row>
    <row r="93" spans="1:8">
      <c r="A93" s="34" t="s">
        <v>65</v>
      </c>
      <c r="B93" s="39">
        <v>2.9548020427678789</v>
      </c>
      <c r="C93" s="39">
        <v>3.0027630789672743</v>
      </c>
      <c r="D93" s="39">
        <v>3.6921879254647738</v>
      </c>
      <c r="E93" s="39">
        <v>3.0933824017086442</v>
      </c>
      <c r="F93" s="36">
        <f t="shared" si="9"/>
        <v>0.13858035894076526</v>
      </c>
      <c r="G93" s="41">
        <f t="shared" si="10"/>
        <v>9.0619322741369857E-2</v>
      </c>
      <c r="H93" s="36">
        <f t="shared" si="11"/>
        <v>-0.59880552375612961</v>
      </c>
    </row>
    <row r="94" spans="1:8">
      <c r="A94" s="34" t="s">
        <v>66</v>
      </c>
      <c r="B94" s="39">
        <v>3.1471528352444267</v>
      </c>
      <c r="C94" s="39">
        <v>2.6151865746327774</v>
      </c>
      <c r="D94" s="39">
        <v>3.1437447304330846</v>
      </c>
      <c r="E94" s="39">
        <v>2.4621077917310608</v>
      </c>
      <c r="F94" s="36">
        <f t="shared" si="9"/>
        <v>-0.68504504351336593</v>
      </c>
      <c r="G94" s="41">
        <f t="shared" si="10"/>
        <v>-0.15307878290171661</v>
      </c>
      <c r="H94" s="36">
        <f t="shared" si="11"/>
        <v>-0.6816369387020238</v>
      </c>
    </row>
    <row r="108" spans="1:8">
      <c r="A108" s="126" t="s">
        <v>59</v>
      </c>
      <c r="B108" s="126"/>
      <c r="C108" s="126"/>
      <c r="D108" s="126"/>
      <c r="E108" s="126"/>
      <c r="F108" s="126" t="s">
        <v>94</v>
      </c>
      <c r="G108" s="126"/>
      <c r="H108" s="126"/>
    </row>
    <row r="109" spans="1:8">
      <c r="A109" s="34" t="s">
        <v>67</v>
      </c>
      <c r="B109" s="34" t="s">
        <v>36</v>
      </c>
      <c r="C109" s="34" t="s">
        <v>92</v>
      </c>
      <c r="D109" s="34" t="s">
        <v>93</v>
      </c>
      <c r="E109" s="34" t="s">
        <v>95</v>
      </c>
      <c r="F109" s="34" t="s">
        <v>36</v>
      </c>
      <c r="G109" s="34" t="s">
        <v>92</v>
      </c>
      <c r="H109" s="34" t="s">
        <v>93</v>
      </c>
    </row>
    <row r="110" spans="1:8">
      <c r="A110" s="34" t="s">
        <v>60</v>
      </c>
      <c r="B110" s="120">
        <v>0.61209600560283572</v>
      </c>
      <c r="C110" s="121">
        <v>-0.65938627196486799</v>
      </c>
      <c r="D110" s="121">
        <v>-1.4148756355226721</v>
      </c>
      <c r="E110" s="121">
        <v>0.16974213315084086</v>
      </c>
      <c r="F110" s="36">
        <f t="shared" ref="F110:F120" si="12">E110-B110</f>
        <v>-0.44235387245199487</v>
      </c>
      <c r="G110" s="41">
        <f t="shared" ref="G110:G120" si="13">E110-C110</f>
        <v>0.82912840511570884</v>
      </c>
      <c r="H110" s="36">
        <f t="shared" ref="H110:H120" si="14">E110-D110</f>
        <v>1.584617768673513</v>
      </c>
    </row>
    <row r="111" spans="1:8">
      <c r="A111" s="34" t="s">
        <v>58</v>
      </c>
      <c r="B111" s="120">
        <v>-7.7237038593840452</v>
      </c>
      <c r="C111" s="121">
        <v>-10.630506179787002</v>
      </c>
      <c r="D111" s="121">
        <v>-8.6647126226096827</v>
      </c>
      <c r="E111" s="121">
        <v>-10.551118989787177</v>
      </c>
      <c r="F111" s="36">
        <f t="shared" si="12"/>
        <v>-2.8274151304031321</v>
      </c>
      <c r="G111" s="41">
        <f t="shared" si="13"/>
        <v>7.9387189999824415E-2</v>
      </c>
      <c r="H111" s="36">
        <f t="shared" si="14"/>
        <v>-1.8864063671774947</v>
      </c>
    </row>
    <row r="112" spans="1:8">
      <c r="A112" s="34" t="s">
        <v>39</v>
      </c>
      <c r="B112" s="120">
        <v>3.8843402693638396</v>
      </c>
      <c r="C112" s="121">
        <v>11.645230249043315</v>
      </c>
      <c r="D112" s="121">
        <v>10.310683933110166</v>
      </c>
      <c r="E112" s="121">
        <v>10.149287634701064</v>
      </c>
      <c r="F112" s="36">
        <f t="shared" si="12"/>
        <v>6.2649473653372247</v>
      </c>
      <c r="G112" s="41">
        <f t="shared" si="13"/>
        <v>-1.4959426143422512</v>
      </c>
      <c r="H112" s="36">
        <f t="shared" si="14"/>
        <v>-0.16139629840910175</v>
      </c>
    </row>
    <row r="113" spans="1:8">
      <c r="A113" s="34" t="s">
        <v>61</v>
      </c>
      <c r="B113" s="120">
        <v>-1.0706585711225181</v>
      </c>
      <c r="C113" s="121">
        <v>-1.3901746356545175</v>
      </c>
      <c r="D113" s="121">
        <v>-1.0019462719089267</v>
      </c>
      <c r="E113" s="121">
        <v>2.6348736280262131</v>
      </c>
      <c r="F113" s="36">
        <f t="shared" si="12"/>
        <v>3.7055321991487311</v>
      </c>
      <c r="G113" s="41">
        <f t="shared" si="13"/>
        <v>4.0250482636807305</v>
      </c>
      <c r="H113" s="36">
        <f t="shared" si="14"/>
        <v>3.6368198999351398</v>
      </c>
    </row>
    <row r="114" spans="1:8">
      <c r="A114" s="34" t="s">
        <v>62</v>
      </c>
      <c r="B114" s="120">
        <v>1.822875221669884</v>
      </c>
      <c r="C114" s="121">
        <v>-3.8903444720971514</v>
      </c>
      <c r="D114" s="121">
        <v>-1.4814513928348871</v>
      </c>
      <c r="E114" s="121">
        <v>-3.4280272448271143</v>
      </c>
      <c r="F114" s="36">
        <f t="shared" si="12"/>
        <v>-5.2509024664969983</v>
      </c>
      <c r="G114" s="41">
        <f t="shared" si="13"/>
        <v>0.4623172272700371</v>
      </c>
      <c r="H114" s="36">
        <f t="shared" si="14"/>
        <v>-1.9465758519922272</v>
      </c>
    </row>
    <row r="115" spans="1:8">
      <c r="A115" s="34" t="s">
        <v>63</v>
      </c>
      <c r="B115" s="120">
        <v>-0.16967348102305824</v>
      </c>
      <c r="C115" s="121">
        <v>-1.7276513863331955</v>
      </c>
      <c r="D115" s="121">
        <v>-2.5572344386901702</v>
      </c>
      <c r="E115" s="121">
        <v>2.2487957818260629</v>
      </c>
      <c r="F115" s="36">
        <f t="shared" si="12"/>
        <v>2.4184692628491211</v>
      </c>
      <c r="G115" s="41">
        <f t="shared" si="13"/>
        <v>3.9764471681592584</v>
      </c>
      <c r="H115" s="36">
        <f t="shared" si="14"/>
        <v>4.8060302205162326</v>
      </c>
    </row>
    <row r="116" spans="1:8">
      <c r="A116" s="34" t="s">
        <v>38</v>
      </c>
      <c r="B116" s="120">
        <v>1.1637426037812704</v>
      </c>
      <c r="C116" s="121">
        <v>-1.7950310245554268</v>
      </c>
      <c r="D116" s="121">
        <v>-4.6910044471389352</v>
      </c>
      <c r="E116" s="121">
        <v>-2.5786467387799661</v>
      </c>
      <c r="F116" s="36">
        <f t="shared" si="12"/>
        <v>-3.7423893425612365</v>
      </c>
      <c r="G116" s="41">
        <f t="shared" si="13"/>
        <v>-0.78361571422453924</v>
      </c>
      <c r="H116" s="36">
        <f t="shared" si="14"/>
        <v>2.1123577083589691</v>
      </c>
    </row>
    <row r="117" spans="1:8">
      <c r="A117" s="34" t="s">
        <v>64</v>
      </c>
      <c r="B117" s="120">
        <v>2.1637327353411617</v>
      </c>
      <c r="C117" s="121">
        <v>3.2159225044982254</v>
      </c>
      <c r="D117" s="121">
        <v>-8.2932284120795785E-2</v>
      </c>
      <c r="E117" s="121">
        <v>0.24421534559719849</v>
      </c>
      <c r="F117" s="36">
        <f t="shared" si="12"/>
        <v>-1.9195173897439632</v>
      </c>
      <c r="G117" s="41">
        <f t="shared" si="13"/>
        <v>-2.9717071589010269</v>
      </c>
      <c r="H117" s="36">
        <f t="shared" si="14"/>
        <v>0.32714762971799427</v>
      </c>
    </row>
    <row r="118" spans="1:8">
      <c r="A118" s="34" t="s">
        <v>37</v>
      </c>
      <c r="B118" s="120">
        <v>2.7775732709838019</v>
      </c>
      <c r="C118" s="121">
        <v>4.7540410726929716</v>
      </c>
      <c r="D118" s="121">
        <v>3.7612327030379866</v>
      </c>
      <c r="E118" s="121">
        <v>2.1846662795315996</v>
      </c>
      <c r="F118" s="36">
        <f t="shared" si="12"/>
        <v>-0.59290699145220227</v>
      </c>
      <c r="G118" s="41">
        <f t="shared" si="13"/>
        <v>-2.569374793161372</v>
      </c>
      <c r="H118" s="36">
        <f t="shared" si="14"/>
        <v>-1.576566423506387</v>
      </c>
    </row>
    <row r="119" spans="1:8">
      <c r="A119" s="34" t="s">
        <v>65</v>
      </c>
      <c r="B119" s="120">
        <v>1.146656075332575</v>
      </c>
      <c r="C119" s="121">
        <v>-0.37886415148984387</v>
      </c>
      <c r="D119" s="121">
        <v>0.45069549891350036</v>
      </c>
      <c r="E119" s="121">
        <v>-6.9714533750520058E-2</v>
      </c>
      <c r="F119" s="36">
        <f t="shared" si="12"/>
        <v>-1.216370609083095</v>
      </c>
      <c r="G119" s="41">
        <f t="shared" si="13"/>
        <v>0.30914961773932381</v>
      </c>
      <c r="H119" s="36">
        <f t="shared" si="14"/>
        <v>-0.52041003266402042</v>
      </c>
    </row>
    <row r="120" spans="1:8">
      <c r="A120" s="34" t="s">
        <v>66</v>
      </c>
      <c r="B120" s="120">
        <v>3.057608677350121</v>
      </c>
      <c r="C120" s="121">
        <v>1.2080575502530166</v>
      </c>
      <c r="D120" s="121">
        <v>1.7879062199324336</v>
      </c>
      <c r="E120" s="121">
        <v>1.2131266204879809</v>
      </c>
      <c r="F120" s="36">
        <f t="shared" si="12"/>
        <v>-1.8444820568621401</v>
      </c>
      <c r="G120" s="41">
        <f t="shared" si="13"/>
        <v>5.0690702349642791E-3</v>
      </c>
      <c r="H120" s="36">
        <f t="shared" si="14"/>
        <v>-0.57477959944445267</v>
      </c>
    </row>
  </sheetData>
  <sheetProtection password="C8F4" sheet="1" objects="1" scenarios="1" selectLockedCells="1"/>
  <mergeCells count="10">
    <mergeCell ref="A82:E82"/>
    <mergeCell ref="F82:H82"/>
    <mergeCell ref="A108:E108"/>
    <mergeCell ref="F108:H108"/>
    <mergeCell ref="A53:E53"/>
    <mergeCell ref="F53:H53"/>
    <mergeCell ref="A29:E29"/>
    <mergeCell ref="F29:H29"/>
    <mergeCell ref="A3:E3"/>
    <mergeCell ref="F3:H3"/>
  </mergeCells>
  <pageMargins left="0.7" right="0.7" top="0.75" bottom="0.75" header="0.3" footer="0.3"/>
  <pageSetup paperSize="9" scale="59" orientation="portrait" r:id="rId1"/>
  <rowBreaks count="1" manualBreakCount="1">
    <brk id="76" max="16383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zoomScaleNormal="100" workbookViewId="0">
      <selection activeCell="G3" sqref="G3"/>
    </sheetView>
  </sheetViews>
  <sheetFormatPr defaultRowHeight="12.75"/>
  <cols>
    <col min="1" max="1" width="24.5703125" customWidth="1"/>
    <col min="2" max="2" width="21.85546875" customWidth="1"/>
    <col min="3" max="3" width="69.42578125" customWidth="1"/>
    <col min="4" max="4" width="16.140625" customWidth="1"/>
    <col min="5" max="5" width="6.28515625" bestFit="1" customWidth="1"/>
    <col min="6" max="6" width="17.5703125" customWidth="1"/>
    <col min="7" max="8" width="16" bestFit="1" customWidth="1"/>
    <col min="9" max="9" width="17" customWidth="1"/>
    <col min="10" max="11" width="21" customWidth="1"/>
  </cols>
  <sheetData>
    <row r="1" spans="1:11" ht="29.25" customHeight="1">
      <c r="A1" s="17" t="s">
        <v>68</v>
      </c>
      <c r="B1" s="17" t="s">
        <v>2</v>
      </c>
      <c r="C1" s="17" t="s">
        <v>3</v>
      </c>
      <c r="D1" s="133" t="s">
        <v>6</v>
      </c>
      <c r="E1" s="134"/>
      <c r="F1" s="138" t="s">
        <v>90</v>
      </c>
      <c r="G1" s="140" t="s">
        <v>29</v>
      </c>
      <c r="H1" s="127" t="s">
        <v>30</v>
      </c>
      <c r="I1" s="127" t="s">
        <v>31</v>
      </c>
      <c r="J1" s="127" t="s">
        <v>72</v>
      </c>
      <c r="K1" s="127" t="s">
        <v>91</v>
      </c>
    </row>
    <row r="2" spans="1:11" ht="29.25" customHeight="1">
      <c r="A2" s="13"/>
      <c r="B2" s="13"/>
      <c r="C2" s="13"/>
      <c r="D2" s="15" t="s">
        <v>70</v>
      </c>
      <c r="E2" s="16" t="s">
        <v>5</v>
      </c>
      <c r="F2" s="139"/>
      <c r="G2" s="128"/>
      <c r="H2" s="128"/>
      <c r="I2" s="128"/>
      <c r="J2" s="128"/>
      <c r="K2" s="128"/>
    </row>
    <row r="3" spans="1:11" ht="12.75" customHeight="1">
      <c r="A3" s="129" t="s">
        <v>69</v>
      </c>
      <c r="B3" s="137" t="s">
        <v>96</v>
      </c>
      <c r="C3" s="112" t="s">
        <v>99</v>
      </c>
      <c r="D3" s="24">
        <v>35</v>
      </c>
      <c r="E3" s="24">
        <v>7</v>
      </c>
      <c r="F3" s="122">
        <f>ECONOMONITOR!G40</f>
        <v>-9.8525533661586451E-3</v>
      </c>
      <c r="G3" s="83"/>
      <c r="H3" s="85"/>
      <c r="I3" s="88"/>
      <c r="J3" s="91"/>
      <c r="K3" s="82"/>
    </row>
    <row r="4" spans="1:11" ht="12.75" customHeight="1">
      <c r="A4" s="130"/>
      <c r="B4" s="136"/>
      <c r="C4" s="112" t="s">
        <v>100</v>
      </c>
      <c r="D4" s="24">
        <v>35</v>
      </c>
      <c r="E4" s="24">
        <v>7</v>
      </c>
      <c r="F4" s="123">
        <f>ECONOMONITOR!G14</f>
        <v>-9.7796143044248662E-3</v>
      </c>
      <c r="G4" s="83"/>
      <c r="H4" s="85"/>
      <c r="I4" s="88"/>
      <c r="J4" s="91"/>
      <c r="K4" s="82"/>
    </row>
    <row r="5" spans="1:11" ht="12.75" customHeight="1">
      <c r="A5" s="130"/>
      <c r="B5" s="136"/>
      <c r="C5" s="112" t="s">
        <v>101</v>
      </c>
      <c r="D5" s="27">
        <v>30</v>
      </c>
      <c r="E5" s="24">
        <v>6</v>
      </c>
      <c r="F5" s="124">
        <f>ECONOMONITOR!G65</f>
        <v>-6.5604379088454436</v>
      </c>
      <c r="G5" s="83"/>
      <c r="H5" s="85"/>
      <c r="I5" s="88"/>
      <c r="J5" s="91"/>
      <c r="K5" s="82"/>
    </row>
    <row r="6" spans="1:11">
      <c r="A6" s="6"/>
      <c r="B6" s="6"/>
      <c r="C6" s="7"/>
      <c r="D6" s="25">
        <f>SUM(D3:D5)</f>
        <v>100</v>
      </c>
      <c r="E6" s="25">
        <f>SUM(E3:E5)</f>
        <v>20</v>
      </c>
      <c r="F6" s="114"/>
      <c r="G6" s="32"/>
      <c r="H6" s="32"/>
      <c r="I6" s="32"/>
      <c r="J6" s="32"/>
      <c r="K6" s="32"/>
    </row>
    <row r="7" spans="1:11">
      <c r="A7" s="129" t="s">
        <v>110</v>
      </c>
      <c r="B7" s="131" t="s">
        <v>97</v>
      </c>
      <c r="C7" s="112" t="s">
        <v>102</v>
      </c>
      <c r="D7" s="27">
        <v>10</v>
      </c>
      <c r="E7" s="27">
        <v>3</v>
      </c>
      <c r="F7" s="118">
        <v>1</v>
      </c>
      <c r="G7" s="84"/>
      <c r="H7" s="86"/>
      <c r="I7" s="89"/>
      <c r="J7" s="92"/>
      <c r="K7" s="80"/>
    </row>
    <row r="8" spans="1:11" ht="12.75" customHeight="1">
      <c r="A8" s="130"/>
      <c r="B8" s="132"/>
      <c r="C8" s="110" t="s">
        <v>103</v>
      </c>
      <c r="D8" s="27">
        <v>8</v>
      </c>
      <c r="E8" s="28">
        <v>3</v>
      </c>
      <c r="F8" s="118">
        <f>3*10</f>
        <v>30</v>
      </c>
      <c r="G8" s="84"/>
      <c r="H8" s="86"/>
      <c r="I8" s="89"/>
      <c r="J8" s="92"/>
      <c r="K8" s="80"/>
    </row>
    <row r="9" spans="1:11" ht="12.75" customHeight="1">
      <c r="A9" s="130"/>
      <c r="B9" s="132"/>
      <c r="C9" s="110" t="s">
        <v>104</v>
      </c>
      <c r="D9" s="27">
        <v>14</v>
      </c>
      <c r="E9" s="28">
        <v>4</v>
      </c>
      <c r="F9" s="118">
        <v>1</v>
      </c>
      <c r="G9" s="84"/>
      <c r="H9" s="86"/>
      <c r="I9" s="89"/>
      <c r="J9" s="92"/>
      <c r="K9" s="80"/>
    </row>
    <row r="10" spans="1:11" ht="12.75" customHeight="1">
      <c r="A10" s="130"/>
      <c r="B10" s="132"/>
      <c r="C10" s="110" t="s">
        <v>73</v>
      </c>
      <c r="D10" s="27">
        <v>14</v>
      </c>
      <c r="E10" s="28">
        <v>4</v>
      </c>
      <c r="F10" s="42">
        <v>0.63</v>
      </c>
      <c r="G10" s="99"/>
      <c r="H10" s="100"/>
      <c r="I10" s="101"/>
      <c r="J10" s="102"/>
      <c r="K10" s="103"/>
    </row>
    <row r="11" spans="1:11" ht="12.75" customHeight="1">
      <c r="A11" s="130"/>
      <c r="B11" s="132"/>
      <c r="C11" s="110" t="s">
        <v>74</v>
      </c>
      <c r="D11" s="27">
        <v>14</v>
      </c>
      <c r="E11" s="28">
        <v>4</v>
      </c>
      <c r="F11" s="42">
        <v>0.94</v>
      </c>
      <c r="G11" s="99"/>
      <c r="H11" s="100"/>
      <c r="I11" s="101"/>
      <c r="J11" s="102"/>
      <c r="K11" s="103"/>
    </row>
    <row r="12" spans="1:11" ht="12.75" customHeight="1">
      <c r="A12" s="130"/>
      <c r="B12" s="132"/>
      <c r="C12" s="110" t="s">
        <v>105</v>
      </c>
      <c r="D12" s="27">
        <v>14</v>
      </c>
      <c r="E12" s="28">
        <v>4</v>
      </c>
      <c r="F12" s="42">
        <v>0.34</v>
      </c>
      <c r="G12" s="99"/>
      <c r="H12" s="100"/>
      <c r="I12" s="101"/>
      <c r="J12" s="102"/>
      <c r="K12" s="103"/>
    </row>
    <row r="13" spans="1:11" ht="12.75" customHeight="1">
      <c r="A13" s="130"/>
      <c r="B13" s="132"/>
      <c r="C13" s="110" t="s">
        <v>106</v>
      </c>
      <c r="D13" s="27">
        <v>14</v>
      </c>
      <c r="E13" s="28">
        <v>4</v>
      </c>
      <c r="F13" s="42">
        <v>0.09</v>
      </c>
      <c r="G13" s="99"/>
      <c r="H13" s="100"/>
      <c r="I13" s="101"/>
      <c r="J13" s="102"/>
      <c r="K13" s="103"/>
    </row>
    <row r="14" spans="1:11">
      <c r="A14" s="130"/>
      <c r="B14" s="132"/>
      <c r="C14" s="112" t="s">
        <v>87</v>
      </c>
      <c r="D14" s="27">
        <v>12</v>
      </c>
      <c r="E14" s="27">
        <v>4</v>
      </c>
      <c r="F14" s="116">
        <v>300</v>
      </c>
      <c r="G14" s="84"/>
      <c r="H14" s="86"/>
      <c r="I14" s="89"/>
      <c r="J14" s="92"/>
      <c r="K14" s="80"/>
    </row>
    <row r="15" spans="1:11">
      <c r="A15" s="6"/>
      <c r="B15" s="6"/>
      <c r="C15" s="7"/>
      <c r="D15" s="25">
        <f>SUM(D7:D14)</f>
        <v>100</v>
      </c>
      <c r="E15" s="25">
        <f>SUM(E7:E14)</f>
        <v>30</v>
      </c>
      <c r="F15" s="117"/>
      <c r="G15" s="32"/>
      <c r="H15" s="32"/>
      <c r="I15" s="32"/>
      <c r="J15" s="32"/>
      <c r="K15" s="32"/>
    </row>
    <row r="16" spans="1:11" ht="12.75" customHeight="1">
      <c r="A16" s="130" t="s">
        <v>77</v>
      </c>
      <c r="B16" s="135" t="s">
        <v>98</v>
      </c>
      <c r="C16" s="111" t="s">
        <v>107</v>
      </c>
      <c r="D16" s="53">
        <v>6</v>
      </c>
      <c r="E16" s="24">
        <v>5</v>
      </c>
      <c r="F16" s="118">
        <v>4</v>
      </c>
      <c r="G16" s="84"/>
      <c r="H16" s="86"/>
      <c r="I16" s="89"/>
      <c r="J16" s="92"/>
      <c r="K16" s="80"/>
    </row>
    <row r="17" spans="1:13">
      <c r="A17" s="130"/>
      <c r="B17" s="136"/>
      <c r="C17" s="112" t="s">
        <v>113</v>
      </c>
      <c r="D17" s="53">
        <v>6</v>
      </c>
      <c r="E17" s="24">
        <v>5</v>
      </c>
      <c r="F17" s="118">
        <f>4*10</f>
        <v>40</v>
      </c>
      <c r="G17" s="84"/>
      <c r="H17" s="86"/>
      <c r="I17" s="89"/>
      <c r="J17" s="92"/>
      <c r="K17" s="80"/>
    </row>
    <row r="18" spans="1:13" ht="12.75" customHeight="1">
      <c r="A18" s="130"/>
      <c r="B18" s="136"/>
      <c r="C18" s="112" t="s">
        <v>108</v>
      </c>
      <c r="D18" s="53">
        <v>16</v>
      </c>
      <c r="E18" s="24">
        <v>6</v>
      </c>
      <c r="F18" s="118">
        <v>1</v>
      </c>
      <c r="G18" s="84"/>
      <c r="H18" s="87"/>
      <c r="I18" s="90"/>
      <c r="J18" s="93"/>
      <c r="K18" s="81"/>
    </row>
    <row r="19" spans="1:13" ht="12.75" customHeight="1">
      <c r="A19" s="130"/>
      <c r="B19" s="136"/>
      <c r="C19" s="113" t="s">
        <v>75</v>
      </c>
      <c r="D19" s="53">
        <v>12</v>
      </c>
      <c r="E19" s="24">
        <v>6</v>
      </c>
      <c r="F19" s="118">
        <v>1</v>
      </c>
      <c r="G19" s="84"/>
      <c r="H19" s="87"/>
      <c r="I19" s="90"/>
      <c r="J19" s="93"/>
      <c r="K19" s="81"/>
    </row>
    <row r="20" spans="1:13">
      <c r="A20" s="130"/>
      <c r="B20" s="136"/>
      <c r="C20" s="112" t="s">
        <v>71</v>
      </c>
      <c r="D20" s="53">
        <v>12</v>
      </c>
      <c r="E20" s="24">
        <v>6</v>
      </c>
      <c r="F20" s="118">
        <v>1</v>
      </c>
      <c r="G20" s="84"/>
      <c r="H20" s="87"/>
      <c r="I20" s="90"/>
      <c r="J20" s="93"/>
      <c r="K20" s="81"/>
    </row>
    <row r="21" spans="1:13">
      <c r="A21" s="130"/>
      <c r="B21" s="136"/>
      <c r="C21" s="112" t="s">
        <v>76</v>
      </c>
      <c r="D21" s="53">
        <v>12</v>
      </c>
      <c r="E21" s="24">
        <v>6</v>
      </c>
      <c r="F21" s="118">
        <v>1</v>
      </c>
      <c r="G21" s="84"/>
      <c r="H21" s="87"/>
      <c r="I21" s="90"/>
      <c r="J21" s="93"/>
      <c r="K21" s="81"/>
    </row>
    <row r="22" spans="1:13" ht="12.75" customHeight="1">
      <c r="A22" s="130"/>
      <c r="B22" s="136"/>
      <c r="C22" s="112" t="s">
        <v>109</v>
      </c>
      <c r="D22" s="53">
        <v>12</v>
      </c>
      <c r="E22" s="24">
        <v>6</v>
      </c>
      <c r="F22" s="118">
        <v>1</v>
      </c>
      <c r="G22" s="84"/>
      <c r="H22" s="87"/>
      <c r="I22" s="90"/>
      <c r="J22" s="93"/>
      <c r="K22" s="81"/>
    </row>
    <row r="23" spans="1:13">
      <c r="A23" s="130"/>
      <c r="B23" s="136"/>
      <c r="C23" s="112" t="s">
        <v>89</v>
      </c>
      <c r="D23" s="53">
        <v>12</v>
      </c>
      <c r="E23" s="24">
        <v>5</v>
      </c>
      <c r="F23" s="118">
        <v>8</v>
      </c>
      <c r="G23" s="84"/>
      <c r="H23" s="87"/>
      <c r="I23" s="90"/>
      <c r="J23" s="93"/>
      <c r="K23" s="81"/>
    </row>
    <row r="24" spans="1:13">
      <c r="A24" s="130"/>
      <c r="B24" s="136"/>
      <c r="C24" s="110" t="s">
        <v>88</v>
      </c>
      <c r="D24" s="53">
        <v>12</v>
      </c>
      <c r="E24" s="24">
        <v>5</v>
      </c>
      <c r="F24" s="116">
        <v>1</v>
      </c>
      <c r="G24" s="84"/>
      <c r="H24" s="87"/>
      <c r="I24" s="90"/>
      <c r="J24" s="93"/>
      <c r="K24" s="81"/>
    </row>
    <row r="25" spans="1:13">
      <c r="A25" s="8"/>
      <c r="B25" s="9"/>
      <c r="C25" s="10"/>
      <c r="D25" s="25">
        <f>SUM(D16:D24)</f>
        <v>100</v>
      </c>
      <c r="E25" s="25">
        <f>SUM(E16:E24)</f>
        <v>50</v>
      </c>
      <c r="F25" s="26"/>
      <c r="G25" s="11"/>
      <c r="H25" s="11"/>
      <c r="I25" s="11"/>
      <c r="J25" s="11"/>
      <c r="K25" s="11"/>
    </row>
    <row r="26" spans="1:13">
      <c r="A26" s="13" t="s">
        <v>79</v>
      </c>
      <c r="B26" s="13"/>
      <c r="C26" s="14"/>
      <c r="D26" s="14"/>
      <c r="E26" s="13">
        <f>E25+E15+E6</f>
        <v>100</v>
      </c>
      <c r="F26" s="5"/>
      <c r="G26" s="105"/>
      <c r="H26" s="105"/>
      <c r="I26" s="105"/>
      <c r="J26" s="105"/>
      <c r="K26" s="105"/>
      <c r="L26" s="106"/>
      <c r="M26" s="106"/>
    </row>
    <row r="27" spans="1:13">
      <c r="D27" s="12"/>
      <c r="E27" s="12"/>
      <c r="G27" s="106"/>
      <c r="H27" s="106"/>
      <c r="I27" s="106"/>
      <c r="J27" s="106"/>
      <c r="K27" s="106"/>
      <c r="L27" s="106"/>
      <c r="M27" s="106"/>
    </row>
    <row r="28" spans="1:13">
      <c r="D28" s="12"/>
      <c r="E28" s="12"/>
      <c r="G28" s="4"/>
      <c r="H28" s="4"/>
      <c r="I28" s="4"/>
      <c r="J28" s="4"/>
      <c r="K28" s="4"/>
      <c r="L28" s="106"/>
      <c r="M28" s="106"/>
    </row>
    <row r="29" spans="1:13">
      <c r="G29" s="107"/>
      <c r="H29" s="106"/>
      <c r="I29" s="106"/>
      <c r="J29" s="106"/>
      <c r="K29" s="106"/>
      <c r="L29" s="106"/>
      <c r="M29" s="106"/>
    </row>
    <row r="30" spans="1:13">
      <c r="A30" s="18"/>
      <c r="B30" s="19"/>
      <c r="C30" s="18"/>
      <c r="D30" s="18"/>
      <c r="E30" s="18"/>
      <c r="F30" s="18"/>
      <c r="G30" s="108"/>
      <c r="H30" s="108"/>
      <c r="I30" s="106"/>
      <c r="J30" s="106"/>
      <c r="K30" s="109"/>
      <c r="L30" s="106"/>
      <c r="M30" s="106"/>
    </row>
    <row r="31" spans="1:13">
      <c r="A31" s="18"/>
      <c r="B31" s="19"/>
      <c r="C31" s="18"/>
      <c r="D31" s="18"/>
      <c r="E31" s="18"/>
      <c r="F31" s="18"/>
      <c r="G31" s="108"/>
      <c r="H31" s="108"/>
      <c r="I31" s="106"/>
      <c r="J31" s="106"/>
      <c r="K31" s="106"/>
      <c r="L31" s="106"/>
      <c r="M31" s="106"/>
    </row>
    <row r="32" spans="1:13">
      <c r="A32" s="18"/>
      <c r="B32" s="19"/>
      <c r="C32" s="18"/>
      <c r="D32" s="18"/>
      <c r="E32" s="18"/>
      <c r="F32" s="18"/>
      <c r="G32" s="108"/>
      <c r="H32" s="108"/>
      <c r="I32" s="106"/>
      <c r="J32" s="106"/>
      <c r="K32" s="106"/>
      <c r="L32" s="106"/>
      <c r="M32" s="106"/>
    </row>
    <row r="33" spans="1:13">
      <c r="A33" s="18"/>
      <c r="B33" s="18"/>
      <c r="C33" s="18"/>
      <c r="D33" s="18"/>
      <c r="E33" s="18"/>
      <c r="F33" s="18"/>
      <c r="G33" s="108"/>
      <c r="H33" s="108"/>
      <c r="I33" s="106"/>
      <c r="J33" s="106"/>
      <c r="K33" s="106"/>
      <c r="L33" s="106"/>
      <c r="M33" s="106"/>
    </row>
    <row r="34" spans="1:13">
      <c r="A34" s="18"/>
      <c r="B34" s="19"/>
      <c r="C34" s="18"/>
      <c r="D34" s="18"/>
      <c r="E34" s="18"/>
      <c r="F34" s="18"/>
      <c r="G34" s="108"/>
      <c r="H34" s="108"/>
      <c r="I34" s="106"/>
      <c r="J34" s="106"/>
      <c r="K34" s="106"/>
      <c r="L34" s="106"/>
      <c r="M34" s="106"/>
    </row>
    <row r="35" spans="1:13">
      <c r="A35" s="18"/>
      <c r="B35" s="19"/>
      <c r="C35" s="18"/>
      <c r="D35" s="18"/>
      <c r="E35" s="18"/>
      <c r="F35" s="18"/>
      <c r="G35" s="18"/>
      <c r="H35" s="18"/>
    </row>
    <row r="36" spans="1:13">
      <c r="A36" s="18"/>
      <c r="B36" s="19"/>
      <c r="C36" s="18"/>
      <c r="D36" s="18"/>
      <c r="E36" s="18"/>
      <c r="F36" s="18"/>
      <c r="G36" s="18"/>
      <c r="H36" s="18"/>
    </row>
    <row r="37" spans="1:13">
      <c r="A37" s="18"/>
      <c r="B37" s="19"/>
      <c r="C37" s="18"/>
      <c r="D37" s="18"/>
      <c r="E37" s="18"/>
      <c r="F37" s="18"/>
      <c r="G37" s="18"/>
      <c r="H37" s="18"/>
    </row>
    <row r="38" spans="1:13">
      <c r="A38" s="18"/>
      <c r="B38" s="19"/>
      <c r="C38" s="18"/>
      <c r="D38" s="18"/>
      <c r="E38" s="18"/>
      <c r="F38" s="18"/>
      <c r="G38" s="18"/>
      <c r="H38" s="18"/>
    </row>
    <row r="39" spans="1:13">
      <c r="A39" s="18"/>
      <c r="B39" s="18"/>
      <c r="C39" s="18"/>
      <c r="D39" s="18"/>
      <c r="E39" s="18"/>
      <c r="F39" s="18"/>
      <c r="G39" s="18"/>
      <c r="H39" s="18"/>
    </row>
    <row r="40" spans="1:13">
      <c r="A40" s="18"/>
      <c r="B40" s="18"/>
      <c r="C40" s="18"/>
      <c r="D40" s="18"/>
      <c r="E40" s="18"/>
      <c r="F40" s="18"/>
      <c r="G40" s="18"/>
      <c r="H40" s="18"/>
    </row>
    <row r="41" spans="1:13">
      <c r="A41" s="18"/>
      <c r="B41" s="18"/>
      <c r="C41" s="18"/>
      <c r="D41" s="18"/>
      <c r="E41" s="18"/>
      <c r="F41" s="18"/>
      <c r="G41" s="18"/>
      <c r="H41" s="18"/>
    </row>
    <row r="42" spans="1:13">
      <c r="A42" s="18"/>
      <c r="B42" s="18"/>
      <c r="C42" s="18"/>
      <c r="D42" s="18"/>
      <c r="E42" s="18"/>
      <c r="F42" s="18"/>
      <c r="G42" s="18"/>
      <c r="H42" s="18"/>
    </row>
    <row r="43" spans="1:13">
      <c r="A43" s="18"/>
      <c r="B43" s="18"/>
      <c r="C43" s="18"/>
      <c r="D43" s="18"/>
      <c r="E43" s="18"/>
      <c r="F43" s="18"/>
      <c r="G43" s="18"/>
      <c r="H43" s="18"/>
    </row>
    <row r="44" spans="1:13">
      <c r="A44" s="18"/>
      <c r="B44" s="18"/>
      <c r="C44" s="18"/>
      <c r="D44" s="18"/>
      <c r="E44" s="18"/>
      <c r="F44" s="18"/>
      <c r="G44" s="18"/>
      <c r="H44" s="18"/>
    </row>
    <row r="45" spans="1:13">
      <c r="A45" s="18"/>
      <c r="B45" s="18"/>
      <c r="C45" s="18"/>
      <c r="D45" s="18"/>
      <c r="E45" s="18"/>
      <c r="F45" s="18"/>
      <c r="G45" s="18"/>
      <c r="H45" s="18"/>
    </row>
    <row r="46" spans="1:13">
      <c r="A46" s="18"/>
      <c r="B46" s="18"/>
      <c r="C46" s="18"/>
      <c r="D46" s="18"/>
      <c r="E46" s="18"/>
      <c r="F46" s="18"/>
      <c r="G46" s="18"/>
      <c r="H46" s="18"/>
    </row>
    <row r="47" spans="1:13">
      <c r="A47" s="18"/>
      <c r="B47" s="18"/>
      <c r="C47" s="18"/>
      <c r="D47" s="18"/>
      <c r="E47" s="18"/>
      <c r="F47" s="18"/>
      <c r="G47" s="18"/>
      <c r="H47" s="18"/>
    </row>
    <row r="48" spans="1:13">
      <c r="A48" s="18"/>
      <c r="B48" s="18"/>
      <c r="C48" s="18"/>
      <c r="D48" s="18"/>
      <c r="E48" s="18"/>
      <c r="F48" s="18"/>
      <c r="G48" s="18"/>
      <c r="H48" s="18"/>
    </row>
    <row r="49" spans="1:8">
      <c r="A49" s="18"/>
      <c r="B49" s="18"/>
      <c r="C49" s="18"/>
      <c r="D49" s="18"/>
      <c r="E49" s="18"/>
      <c r="F49" s="18"/>
      <c r="G49" s="18"/>
      <c r="H49" s="18"/>
    </row>
    <row r="50" spans="1:8">
      <c r="A50" s="18"/>
      <c r="B50" s="18"/>
      <c r="C50" s="18"/>
      <c r="D50" s="18"/>
      <c r="E50" s="18"/>
      <c r="F50" s="18"/>
      <c r="G50" s="18"/>
      <c r="H50" s="18"/>
    </row>
    <row r="51" spans="1:8">
      <c r="A51" s="18"/>
      <c r="B51" s="18"/>
      <c r="C51" s="18"/>
      <c r="D51" s="18"/>
      <c r="E51" s="18"/>
      <c r="F51" s="18"/>
      <c r="G51" s="18"/>
      <c r="H51" s="18"/>
    </row>
    <row r="52" spans="1:8">
      <c r="A52" s="18"/>
      <c r="B52" s="18"/>
      <c r="C52" s="18"/>
      <c r="D52" s="18"/>
      <c r="E52" s="18"/>
      <c r="F52" s="18"/>
      <c r="G52" s="18"/>
      <c r="H52" s="18"/>
    </row>
    <row r="53" spans="1:8">
      <c r="A53" s="18"/>
      <c r="B53" s="18"/>
      <c r="C53" s="18"/>
      <c r="D53" s="18"/>
      <c r="E53" s="18"/>
      <c r="F53" s="18"/>
      <c r="G53" s="18"/>
      <c r="H53" s="18"/>
    </row>
    <row r="54" spans="1:8">
      <c r="A54" s="18"/>
      <c r="B54" s="18"/>
      <c r="C54" s="18"/>
      <c r="D54" s="18"/>
      <c r="E54" s="18"/>
      <c r="F54" s="18"/>
      <c r="G54" s="18"/>
      <c r="H54" s="18"/>
    </row>
    <row r="55" spans="1:8">
      <c r="A55" s="18"/>
      <c r="B55" s="18"/>
      <c r="C55" s="18"/>
      <c r="D55" s="18"/>
      <c r="E55" s="18"/>
      <c r="F55" s="18"/>
      <c r="G55" s="18"/>
      <c r="H55" s="18"/>
    </row>
    <row r="56" spans="1:8">
      <c r="A56" s="18"/>
      <c r="B56" s="18"/>
      <c r="C56" s="18"/>
      <c r="D56" s="18"/>
      <c r="E56" s="18"/>
      <c r="F56" s="18"/>
      <c r="G56" s="18"/>
      <c r="H56" s="18"/>
    </row>
    <row r="57" spans="1:8">
      <c r="A57" s="18"/>
      <c r="B57" s="18"/>
      <c r="C57" s="18"/>
      <c r="D57" s="18"/>
      <c r="E57" s="18"/>
      <c r="F57" s="18"/>
      <c r="G57" s="18"/>
      <c r="H57" s="18"/>
    </row>
    <row r="58" spans="1:8">
      <c r="A58" s="18"/>
      <c r="B58" s="18"/>
      <c r="C58" s="18"/>
      <c r="D58" s="18"/>
      <c r="E58" s="18"/>
      <c r="F58" s="18"/>
      <c r="G58" s="18"/>
      <c r="H58" s="18"/>
    </row>
    <row r="59" spans="1:8">
      <c r="A59" s="18"/>
      <c r="B59" s="18"/>
      <c r="C59" s="18"/>
      <c r="D59" s="18"/>
      <c r="E59" s="18"/>
      <c r="F59" s="18"/>
      <c r="G59" s="18"/>
      <c r="H59" s="18"/>
    </row>
    <row r="60" spans="1:8">
      <c r="A60" s="18"/>
      <c r="B60" s="18"/>
      <c r="C60" s="18"/>
      <c r="D60" s="18"/>
      <c r="E60" s="18"/>
      <c r="F60" s="18"/>
      <c r="G60" s="18"/>
      <c r="H60" s="18"/>
    </row>
    <row r="61" spans="1:8">
      <c r="A61" s="18"/>
      <c r="B61" s="18"/>
      <c r="C61" s="18"/>
      <c r="D61" s="18"/>
      <c r="E61" s="18"/>
      <c r="F61" s="18"/>
      <c r="G61" s="18"/>
      <c r="H61" s="18"/>
    </row>
  </sheetData>
  <sheetProtection password="C8F4" sheet="1" objects="1" scenarios="1" selectLockedCells="1"/>
  <mergeCells count="13">
    <mergeCell ref="B16:B24"/>
    <mergeCell ref="A16:A24"/>
    <mergeCell ref="H1:H2"/>
    <mergeCell ref="B3:B5"/>
    <mergeCell ref="F1:F2"/>
    <mergeCell ref="G1:G2"/>
    <mergeCell ref="I1:I2"/>
    <mergeCell ref="J1:J2"/>
    <mergeCell ref="K1:K2"/>
    <mergeCell ref="A7:A14"/>
    <mergeCell ref="B7:B14"/>
    <mergeCell ref="D1:E1"/>
    <mergeCell ref="A3:A5"/>
  </mergeCells>
  <phoneticPr fontId="0" type="noConversion"/>
  <pageMargins left="0.75" right="0.75" top="1" bottom="1" header="0.5" footer="0.5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D82"/>
  <sheetViews>
    <sheetView workbookViewId="0">
      <selection activeCell="I17" sqref="I17"/>
    </sheetView>
  </sheetViews>
  <sheetFormatPr defaultRowHeight="12.75"/>
  <cols>
    <col min="1" max="1" width="69" customWidth="1"/>
    <col min="2" max="2" width="10.140625" bestFit="1" customWidth="1"/>
    <col min="3" max="3" width="11.42578125" customWidth="1"/>
    <col min="4" max="4" width="11.28515625" customWidth="1"/>
    <col min="5" max="7" width="12" bestFit="1" customWidth="1"/>
    <col min="8" max="134" width="9.140625" style="4"/>
  </cols>
  <sheetData>
    <row r="1" spans="1:7">
      <c r="A1" s="72" t="s">
        <v>85</v>
      </c>
      <c r="B1" s="61" t="s">
        <v>86</v>
      </c>
      <c r="C1" s="62" t="s">
        <v>12</v>
      </c>
      <c r="D1" s="62" t="s">
        <v>32</v>
      </c>
      <c r="E1" s="62" t="s">
        <v>33</v>
      </c>
      <c r="F1" s="62" t="s">
        <v>34</v>
      </c>
      <c r="G1" s="63" t="s">
        <v>72</v>
      </c>
    </row>
    <row r="2" spans="1:7" ht="12.75" customHeight="1">
      <c r="A2" s="21" t="str">
        <f>'M&amp;E DATA &amp; MODEL'!C3</f>
        <v>Total employment growth compared to the Limpopo Province</v>
      </c>
      <c r="B2" s="70">
        <f>'M&amp;E DATA &amp; MODEL'!D3</f>
        <v>35</v>
      </c>
      <c r="C2" s="48">
        <f>'M&amp;E DATA &amp; MODEL'!G3*('M&amp;E DATA &amp; MODEL'!$D3/'M&amp;E DATA &amp; MODEL'!$F3)</f>
        <v>0</v>
      </c>
      <c r="D2" s="45" t="e">
        <f>'M&amp;E DATA &amp; MODEL'!H3*('M&amp;E DATA &amp; MODEL'!$D3/'M&amp;E DATA &amp; MODEL'!$G3)</f>
        <v>#DIV/0!</v>
      </c>
      <c r="E2" s="47" t="e">
        <f>'M&amp;E DATA &amp; MODEL'!I3*('M&amp;E DATA &amp; MODEL'!$D3/'M&amp;E DATA &amp; MODEL'!$H3)</f>
        <v>#DIV/0!</v>
      </c>
      <c r="F2" s="46" t="e">
        <f>'M&amp;E DATA &amp; MODEL'!J3*('M&amp;E DATA &amp; MODEL'!$D3/'M&amp;E DATA &amp; MODEL'!$I3)</f>
        <v>#DIV/0!</v>
      </c>
      <c r="G2" s="49" t="e">
        <f>'M&amp;E DATA &amp; MODEL'!K3*('M&amp;E DATA &amp; MODEL'!$D3/'M&amp;E DATA &amp; MODEL'!$J3)</f>
        <v>#DIV/0!</v>
      </c>
    </row>
    <row r="3" spans="1:7">
      <c r="A3" s="21" t="str">
        <f>'M&amp;E DATA &amp; MODEL'!C4</f>
        <v>Total GDPR growth compared to the Limpopo Province</v>
      </c>
      <c r="B3" s="70">
        <f>'M&amp;E DATA &amp; MODEL'!D4</f>
        <v>35</v>
      </c>
      <c r="C3" s="48">
        <f>'M&amp;E DATA &amp; MODEL'!G4*('M&amp;E DATA &amp; MODEL'!$D4/'M&amp;E DATA &amp; MODEL'!$F4)</f>
        <v>0</v>
      </c>
      <c r="D3" s="45" t="e">
        <f>'M&amp;E DATA &amp; MODEL'!H4*('M&amp;E DATA &amp; MODEL'!$D4/'M&amp;E DATA &amp; MODEL'!$G4)</f>
        <v>#DIV/0!</v>
      </c>
      <c r="E3" s="47" t="e">
        <f>'M&amp;E DATA &amp; MODEL'!I4*('M&amp;E DATA &amp; MODEL'!$D4/'M&amp;E DATA &amp; MODEL'!$H4)</f>
        <v>#DIV/0!</v>
      </c>
      <c r="F3" s="46" t="e">
        <f>'M&amp;E DATA &amp; MODEL'!J4*('M&amp;E DATA &amp; MODEL'!$D4/'M&amp;E DATA &amp; MODEL'!$I4)</f>
        <v>#DIV/0!</v>
      </c>
      <c r="G3" s="49" t="e">
        <f>'M&amp;E DATA &amp; MODEL'!K4*('M&amp;E DATA &amp; MODEL'!$D4/'M&amp;E DATA &amp; MODEL'!$J4)</f>
        <v>#DIV/0!</v>
      </c>
    </row>
    <row r="4" spans="1:7">
      <c r="A4" s="21" t="str">
        <f>'M&amp;E DATA &amp; MODEL'!C5</f>
        <v>Tress index for GDPR compared to the Limpopo Province</v>
      </c>
      <c r="B4" s="70">
        <f>'M&amp;E DATA &amp; MODEL'!D5</f>
        <v>30</v>
      </c>
      <c r="C4" s="48">
        <f>'M&amp;E DATA &amp; MODEL'!G5*('M&amp;E DATA &amp; MODEL'!$D5/'M&amp;E DATA &amp; MODEL'!$F5)</f>
        <v>0</v>
      </c>
      <c r="D4" s="45" t="e">
        <f>'M&amp;E DATA &amp; MODEL'!H5*('M&amp;E DATA &amp; MODEL'!$D5/'M&amp;E DATA &amp; MODEL'!$G5)</f>
        <v>#DIV/0!</v>
      </c>
      <c r="E4" s="47" t="e">
        <f>'M&amp;E DATA &amp; MODEL'!I5*('M&amp;E DATA &amp; MODEL'!$D5/'M&amp;E DATA &amp; MODEL'!$H5)</f>
        <v>#DIV/0!</v>
      </c>
      <c r="F4" s="46" t="e">
        <f>'M&amp;E DATA &amp; MODEL'!J5*('M&amp;E DATA &amp; MODEL'!$D5/'M&amp;E DATA &amp; MODEL'!$I5)</f>
        <v>#DIV/0!</v>
      </c>
      <c r="G4" s="49" t="e">
        <f>'M&amp;E DATA &amp; MODEL'!K5*('M&amp;E DATA &amp; MODEL'!$D5/'M&amp;E DATA &amp; MODEL'!$J5)</f>
        <v>#DIV/0!</v>
      </c>
    </row>
    <row r="5" spans="1:7" ht="12.75" customHeight="1">
      <c r="A5" s="44" t="s">
        <v>69</v>
      </c>
      <c r="B5" s="62">
        <f t="shared" ref="B5:G5" si="0">SUM(B2:B4)</f>
        <v>100</v>
      </c>
      <c r="C5" s="78">
        <f>SUM(C2:C4)</f>
        <v>0</v>
      </c>
      <c r="D5" s="78" t="e">
        <f t="shared" si="0"/>
        <v>#DIV/0!</v>
      </c>
      <c r="E5" s="78" t="e">
        <f t="shared" si="0"/>
        <v>#DIV/0!</v>
      </c>
      <c r="F5" s="78" t="e">
        <f t="shared" si="0"/>
        <v>#DIV/0!</v>
      </c>
      <c r="G5" s="78" t="e">
        <f t="shared" si="0"/>
        <v>#DIV/0!</v>
      </c>
    </row>
    <row r="6" spans="1:7" ht="12.75" customHeight="1">
      <c r="A6" s="112" t="str">
        <f>'M&amp;E DATA &amp; MODEL'!C7</f>
        <v>The number of investment events hosted/attended at Show Grounds yearly</v>
      </c>
      <c r="B6" s="70">
        <f>'M&amp;E DATA &amp; MODEL'!D7</f>
        <v>10</v>
      </c>
      <c r="C6" s="48">
        <f>'M&amp;E DATA &amp; MODEL'!G7*('M&amp;E DATA &amp; MODEL'!$D7/'M&amp;E DATA &amp; MODEL'!$F7)</f>
        <v>0</v>
      </c>
      <c r="D6" s="45" t="e">
        <f>'M&amp;E DATA &amp; MODEL'!H7*('M&amp;E DATA &amp; MODEL'!$D7/'M&amp;E DATA &amp; MODEL'!$G7)</f>
        <v>#DIV/0!</v>
      </c>
      <c r="E6" s="47" t="e">
        <f>'M&amp;E DATA &amp; MODEL'!I7*('M&amp;E DATA &amp; MODEL'!$D7/'M&amp;E DATA &amp; MODEL'!$H7)</f>
        <v>#DIV/0!</v>
      </c>
      <c r="F6" s="46" t="e">
        <f>'M&amp;E DATA &amp; MODEL'!J7*('M&amp;E DATA &amp; MODEL'!$D7/'M&amp;E DATA &amp; MODEL'!$I7)</f>
        <v>#DIV/0!</v>
      </c>
      <c r="G6" s="49" t="e">
        <f>'M&amp;E DATA &amp; MODEL'!K7*('M&amp;E DATA &amp; MODEL'!$D7/'M&amp;E DATA &amp; MODEL'!$J7)</f>
        <v>#DIV/0!</v>
      </c>
    </row>
    <row r="7" spans="1:7" ht="12.75" customHeight="1">
      <c r="A7" s="112" t="str">
        <f>'M&amp;E DATA &amp; MODEL'!C8</f>
        <v xml:space="preserve">Number of members of local co-operatives </v>
      </c>
      <c r="B7" s="70">
        <f>'M&amp;E DATA &amp; MODEL'!D8</f>
        <v>8</v>
      </c>
      <c r="C7" s="48">
        <f>'M&amp;E DATA &amp; MODEL'!G8*('M&amp;E DATA &amp; MODEL'!$D8/'M&amp;E DATA &amp; MODEL'!$F8)</f>
        <v>0</v>
      </c>
      <c r="D7" s="45" t="e">
        <f>'M&amp;E DATA &amp; MODEL'!H8*('M&amp;E DATA &amp; MODEL'!$D8/'M&amp;E DATA &amp; MODEL'!$G8)</f>
        <v>#DIV/0!</v>
      </c>
      <c r="E7" s="47" t="e">
        <f>'M&amp;E DATA &amp; MODEL'!I8*('M&amp;E DATA &amp; MODEL'!$D8/'M&amp;E DATA &amp; MODEL'!$H8)</f>
        <v>#DIV/0!</v>
      </c>
      <c r="F7" s="46" t="e">
        <f>'M&amp;E DATA &amp; MODEL'!J8*('M&amp;E DATA &amp; MODEL'!$D8/'M&amp;E DATA &amp; MODEL'!$I8)</f>
        <v>#DIV/0!</v>
      </c>
      <c r="G7" s="49" t="e">
        <f>'M&amp;E DATA &amp; MODEL'!K8*('M&amp;E DATA &amp; MODEL'!$D8/'M&amp;E DATA &amp; MODEL'!$J8)</f>
        <v>#DIV/0!</v>
      </c>
    </row>
    <row r="8" spans="1:7" ht="12.75" customHeight="1">
      <c r="A8" s="112" t="str">
        <f>'M&amp;E DATA &amp; MODEL'!C9</f>
        <v>Number of members part of business chamber and/or Nafcoc</v>
      </c>
      <c r="B8" s="70">
        <f>'M&amp;E DATA &amp; MODEL'!D9</f>
        <v>14</v>
      </c>
      <c r="C8" s="48">
        <f>'M&amp;E DATA &amp; MODEL'!G9*('M&amp;E DATA &amp; MODEL'!$D9/'M&amp;E DATA &amp; MODEL'!$F9)</f>
        <v>0</v>
      </c>
      <c r="D8" s="45" t="e">
        <f>'M&amp;E DATA &amp; MODEL'!H9*('M&amp;E DATA &amp; MODEL'!$D9/'M&amp;E DATA &amp; MODEL'!$G9)</f>
        <v>#DIV/0!</v>
      </c>
      <c r="E8" s="47" t="e">
        <f>'M&amp;E DATA &amp; MODEL'!I9*('M&amp;E DATA &amp; MODEL'!$D9/'M&amp;E DATA &amp; MODEL'!$H9)</f>
        <v>#DIV/0!</v>
      </c>
      <c r="F8" s="46" t="e">
        <f>'M&amp;E DATA &amp; MODEL'!J9*('M&amp;E DATA &amp; MODEL'!$D9/'M&amp;E DATA &amp; MODEL'!$I9)</f>
        <v>#DIV/0!</v>
      </c>
      <c r="G8" s="49" t="e">
        <f>'M&amp;E DATA &amp; MODEL'!K9*('M&amp;E DATA &amp; MODEL'!$D9/'M&amp;E DATA &amp; MODEL'!$J9)</f>
        <v>#DIV/0!</v>
      </c>
    </row>
    <row r="9" spans="1:7" ht="12.75" customHeight="1">
      <c r="A9" s="112" t="str">
        <f>'M&amp;E DATA &amp; MODEL'!C10</f>
        <v>Current level of utilisation of resources/production capacity</v>
      </c>
      <c r="B9" s="70">
        <f>'M&amp;E DATA &amp; MODEL'!D10</f>
        <v>14</v>
      </c>
      <c r="C9" s="48">
        <f>'M&amp;E DATA &amp; MODEL'!G10*('M&amp;E DATA &amp; MODEL'!$D10/'M&amp;E DATA &amp; MODEL'!$F10)</f>
        <v>0</v>
      </c>
      <c r="D9" s="45" t="e">
        <f>'M&amp;E DATA &amp; MODEL'!H10*('M&amp;E DATA &amp; MODEL'!$D10/'M&amp;E DATA &amp; MODEL'!$G10)</f>
        <v>#DIV/0!</v>
      </c>
      <c r="E9" s="47" t="e">
        <f>'M&amp;E DATA &amp; MODEL'!I10*('M&amp;E DATA &amp; MODEL'!$D10/'M&amp;E DATA &amp; MODEL'!$H10)</f>
        <v>#DIV/0!</v>
      </c>
      <c r="F9" s="46" t="e">
        <f>'M&amp;E DATA &amp; MODEL'!J10*('M&amp;E DATA &amp; MODEL'!$D10/'M&amp;E DATA &amp; MODEL'!$I10)</f>
        <v>#DIV/0!</v>
      </c>
      <c r="G9" s="49" t="e">
        <f>'M&amp;E DATA &amp; MODEL'!K10*('M&amp;E DATA &amp; MODEL'!$D10/'M&amp;E DATA &amp; MODEL'!$J10)</f>
        <v>#DIV/0!</v>
      </c>
    </row>
    <row r="10" spans="1:7" ht="12.75" customHeight="1">
      <c r="A10" s="112" t="str">
        <f>'M&amp;E DATA &amp; MODEL'!C11</f>
        <v>Percentage not considering to relocate</v>
      </c>
      <c r="B10" s="70">
        <f>'M&amp;E DATA &amp; MODEL'!D11</f>
        <v>14</v>
      </c>
      <c r="C10" s="48">
        <f>'M&amp;E DATA &amp; MODEL'!G11*('M&amp;E DATA &amp; MODEL'!$D11/'M&amp;E DATA &amp; MODEL'!$F11)</f>
        <v>0</v>
      </c>
      <c r="D10" s="45" t="e">
        <f>'M&amp;E DATA &amp; MODEL'!H11*('M&amp;E DATA &amp; MODEL'!$D11/'M&amp;E DATA &amp; MODEL'!$G11)</f>
        <v>#DIV/0!</v>
      </c>
      <c r="E10" s="47" t="e">
        <f>'M&amp;E DATA &amp; MODEL'!I11*('M&amp;E DATA &amp; MODEL'!$D11/'M&amp;E DATA &amp; MODEL'!$H11)</f>
        <v>#DIV/0!</v>
      </c>
      <c r="F10" s="46" t="e">
        <f>'M&amp;E DATA &amp; MODEL'!J11*('M&amp;E DATA &amp; MODEL'!$D11/'M&amp;E DATA &amp; MODEL'!$I11)</f>
        <v>#DIV/0!</v>
      </c>
      <c r="G10" s="49" t="e">
        <f>'M&amp;E DATA &amp; MODEL'!K11*('M&amp;E DATA &amp; MODEL'!$D11/'M&amp;E DATA &amp; MODEL'!$J11)</f>
        <v>#DIV/0!</v>
      </c>
    </row>
    <row r="11" spans="1:7" ht="12.75" customHeight="1">
      <c r="A11" s="112" t="str">
        <f>'M&amp;E DATA &amp; MODEL'!C12</f>
        <v xml:space="preserve">The degree of optimism (good and excellent) of doing business in Lepelle-Nkumpi  </v>
      </c>
      <c r="B11" s="70">
        <f>'M&amp;E DATA &amp; MODEL'!D12</f>
        <v>14</v>
      </c>
      <c r="C11" s="48">
        <f>'M&amp;E DATA &amp; MODEL'!G12*('M&amp;E DATA &amp; MODEL'!$D12/'M&amp;E DATA &amp; MODEL'!$F12)</f>
        <v>0</v>
      </c>
      <c r="D11" s="45" t="e">
        <f>'M&amp;E DATA &amp; MODEL'!H12*('M&amp;E DATA &amp; MODEL'!$D12/'M&amp;E DATA &amp; MODEL'!$G12)</f>
        <v>#DIV/0!</v>
      </c>
      <c r="E11" s="47" t="e">
        <f>'M&amp;E DATA &amp; MODEL'!I12*('M&amp;E DATA &amp; MODEL'!$D12/'M&amp;E DATA &amp; MODEL'!$H12)</f>
        <v>#DIV/0!</v>
      </c>
      <c r="F11" s="46" t="e">
        <f>'M&amp;E DATA &amp; MODEL'!J12*('M&amp;E DATA &amp; MODEL'!$D12/'M&amp;E DATA &amp; MODEL'!$I12)</f>
        <v>#DIV/0!</v>
      </c>
      <c r="G11" s="49" t="e">
        <f>'M&amp;E DATA &amp; MODEL'!K12*('M&amp;E DATA &amp; MODEL'!$D12/'M&amp;E DATA &amp; MODEL'!$J12)</f>
        <v>#DIV/0!</v>
      </c>
    </row>
    <row r="12" spans="1:7" ht="12.75" customHeight="1">
      <c r="A12" s="112" t="str">
        <f>'M&amp;E DATA &amp; MODEL'!C13</f>
        <v xml:space="preserve">Rating of overal efficiency and effectiveness (good and excellent) of Lepelle-Nkumpi </v>
      </c>
      <c r="B12" s="70">
        <f>'M&amp;E DATA &amp; MODEL'!D13</f>
        <v>14</v>
      </c>
      <c r="C12" s="48">
        <f>'M&amp;E DATA &amp; MODEL'!G13*('M&amp;E DATA &amp; MODEL'!$D13/'M&amp;E DATA &amp; MODEL'!$F13)</f>
        <v>0</v>
      </c>
      <c r="D12" s="45" t="e">
        <f>'M&amp;E DATA &amp; MODEL'!H13*('M&amp;E DATA &amp; MODEL'!$D13/'M&amp;E DATA &amp; MODEL'!$G13)</f>
        <v>#DIV/0!</v>
      </c>
      <c r="E12" s="47" t="e">
        <f>'M&amp;E DATA &amp; MODEL'!I13*('M&amp;E DATA &amp; MODEL'!$D13/'M&amp;E DATA &amp; MODEL'!$H13)</f>
        <v>#DIV/0!</v>
      </c>
      <c r="F12" s="46" t="e">
        <f>'M&amp;E DATA &amp; MODEL'!J13*('M&amp;E DATA &amp; MODEL'!$D13/'M&amp;E DATA &amp; MODEL'!$I13)</f>
        <v>#DIV/0!</v>
      </c>
      <c r="G12" s="49" t="e">
        <f>'M&amp;E DATA &amp; MODEL'!K13*('M&amp;E DATA &amp; MODEL'!$D13/'M&amp;E DATA &amp; MODEL'!$J13)</f>
        <v>#DIV/0!</v>
      </c>
    </row>
    <row r="13" spans="1:7" ht="12.75" customHeight="1">
      <c r="A13" s="112" t="str">
        <f>'M&amp;E DATA &amp; MODEL'!C14</f>
        <v>Total number of jobs created through EPWP projects (incl. youth &amp; women)</v>
      </c>
      <c r="B13" s="70">
        <f>'M&amp;E DATA &amp; MODEL'!D14</f>
        <v>12</v>
      </c>
      <c r="C13" s="48">
        <f>'M&amp;E DATA &amp; MODEL'!G14*('M&amp;E DATA &amp; MODEL'!$D14/'M&amp;E DATA &amp; MODEL'!$F14)</f>
        <v>0</v>
      </c>
      <c r="D13" s="45" t="e">
        <f>'M&amp;E DATA &amp; MODEL'!H14*('M&amp;E DATA &amp; MODEL'!$D14/'M&amp;E DATA &amp; MODEL'!$G14)</f>
        <v>#DIV/0!</v>
      </c>
      <c r="E13" s="47" t="e">
        <f>'M&amp;E DATA &amp; MODEL'!I14*('M&amp;E DATA &amp; MODEL'!$D14/'M&amp;E DATA &amp; MODEL'!$H14)</f>
        <v>#DIV/0!</v>
      </c>
      <c r="F13" s="46" t="e">
        <f>'M&amp;E DATA &amp; MODEL'!J14*('M&amp;E DATA &amp; MODEL'!$D14/'M&amp;E DATA &amp; MODEL'!$I14)</f>
        <v>#DIV/0!</v>
      </c>
      <c r="G13" s="49" t="e">
        <f>'M&amp;E DATA &amp; MODEL'!K14*('M&amp;E DATA &amp; MODEL'!$D14/'M&amp;E DATA &amp; MODEL'!$J14)</f>
        <v>#DIV/0!</v>
      </c>
    </row>
    <row r="14" spans="1:7" ht="12.75" customHeight="1">
      <c r="A14" s="44" t="s">
        <v>110</v>
      </c>
      <c r="B14" s="62">
        <f t="shared" ref="B14:G14" si="1">SUM(B6:B13)</f>
        <v>100</v>
      </c>
      <c r="C14" s="78">
        <f t="shared" si="1"/>
        <v>0</v>
      </c>
      <c r="D14" s="78" t="e">
        <f t="shared" si="1"/>
        <v>#DIV/0!</v>
      </c>
      <c r="E14" s="78" t="e">
        <f t="shared" si="1"/>
        <v>#DIV/0!</v>
      </c>
      <c r="F14" s="78" t="e">
        <f t="shared" si="1"/>
        <v>#DIV/0!</v>
      </c>
      <c r="G14" s="78" t="e">
        <f t="shared" si="1"/>
        <v>#DIV/0!</v>
      </c>
    </row>
    <row r="15" spans="1:7" ht="12.75" customHeight="1">
      <c r="A15" s="111" t="str">
        <f>'M&amp;E DATA &amp; MODEL'!C16</f>
        <v>The number of successfully hosted LED Forum cluster meetings</v>
      </c>
      <c r="B15" s="70">
        <f>'M&amp;E DATA &amp; MODEL'!D16</f>
        <v>6</v>
      </c>
      <c r="C15" s="48">
        <f>'M&amp;E DATA &amp; MODEL'!G16*('M&amp;E DATA &amp; MODEL'!$D16/'M&amp;E DATA &amp; MODEL'!$F16)</f>
        <v>0</v>
      </c>
      <c r="D15" s="45" t="e">
        <f>'M&amp;E DATA &amp; MODEL'!H16*('M&amp;E DATA &amp; MODEL'!$D16/'M&amp;E DATA &amp; MODEL'!$G16)</f>
        <v>#DIV/0!</v>
      </c>
      <c r="E15" s="47" t="e">
        <f>'M&amp;E DATA &amp; MODEL'!I16*('M&amp;E DATA &amp; MODEL'!$D16/'M&amp;E DATA &amp; MODEL'!$H16)</f>
        <v>#DIV/0!</v>
      </c>
      <c r="F15" s="46" t="e">
        <f>'M&amp;E DATA &amp; MODEL'!J16*('M&amp;E DATA &amp; MODEL'!$D16/'M&amp;E DATA &amp; MODEL'!$I16)</f>
        <v>#DIV/0!</v>
      </c>
      <c r="G15" s="49" t="e">
        <f>'M&amp;E DATA &amp; MODEL'!K16*('M&amp;E DATA &amp; MODEL'!$D16/'M&amp;E DATA &amp; MODEL'!$J16)</f>
        <v>#DIV/0!</v>
      </c>
    </row>
    <row r="16" spans="1:7" ht="12.75" customHeight="1">
      <c r="A16" s="111" t="str">
        <f>'M&amp;E DATA &amp; MODEL'!C17</f>
        <v>Number of people attending LED Forum cluster meetings per year</v>
      </c>
      <c r="B16" s="70">
        <f>'M&amp;E DATA &amp; MODEL'!D17</f>
        <v>6</v>
      </c>
      <c r="C16" s="48">
        <f>'M&amp;E DATA &amp; MODEL'!G17*('M&amp;E DATA &amp; MODEL'!$D17/'M&amp;E DATA &amp; MODEL'!$F17)</f>
        <v>0</v>
      </c>
      <c r="D16" s="45" t="e">
        <f>'M&amp;E DATA &amp; MODEL'!H17*('M&amp;E DATA &amp; MODEL'!$D17/'M&amp;E DATA &amp; MODEL'!$G17)</f>
        <v>#DIV/0!</v>
      </c>
      <c r="E16" s="47" t="e">
        <f>'M&amp;E DATA &amp; MODEL'!I17*('M&amp;E DATA &amp; MODEL'!$D17/'M&amp;E DATA &amp; MODEL'!$H17)</f>
        <v>#DIV/0!</v>
      </c>
      <c r="F16" s="46" t="e">
        <f>'M&amp;E DATA &amp; MODEL'!J17*('M&amp;E DATA &amp; MODEL'!$D17/'M&amp;E DATA &amp; MODEL'!$I17)</f>
        <v>#DIV/0!</v>
      </c>
      <c r="G16" s="49" t="e">
        <f>'M&amp;E DATA &amp; MODEL'!K17*('M&amp;E DATA &amp; MODEL'!$D17/'M&amp;E DATA &amp; MODEL'!$J17)</f>
        <v>#DIV/0!</v>
      </c>
    </row>
    <row r="17" spans="1:134" ht="12.75" customHeight="1">
      <c r="A17" s="111" t="str">
        <f>'M&amp;E DATA &amp; MODEL'!C18</f>
        <v>The number of existing SMMEs assisted/supported/attracted</v>
      </c>
      <c r="B17" s="70">
        <f>'M&amp;E DATA &amp; MODEL'!D18</f>
        <v>16</v>
      </c>
      <c r="C17" s="48">
        <f>'M&amp;E DATA &amp; MODEL'!G18*('M&amp;E DATA &amp; MODEL'!$D18/'M&amp;E DATA &amp; MODEL'!$F18)</f>
        <v>0</v>
      </c>
      <c r="D17" s="45" t="e">
        <f>'M&amp;E DATA &amp; MODEL'!H18*('M&amp;E DATA &amp; MODEL'!$D18/'M&amp;E DATA &amp; MODEL'!$G18)</f>
        <v>#DIV/0!</v>
      </c>
      <c r="E17" s="47" t="e">
        <f>'M&amp;E DATA &amp; MODEL'!I18*('M&amp;E DATA &amp; MODEL'!$D18/'M&amp;E DATA &amp; MODEL'!$H18)</f>
        <v>#DIV/0!</v>
      </c>
      <c r="F17" s="46" t="e">
        <f>'M&amp;E DATA &amp; MODEL'!J18*('M&amp;E DATA &amp; MODEL'!$D18/'M&amp;E DATA &amp; MODEL'!$I18)</f>
        <v>#DIV/0!</v>
      </c>
      <c r="G17" s="49" t="e">
        <f>'M&amp;E DATA &amp; MODEL'!K18*('M&amp;E DATA &amp; MODEL'!$D18/'M&amp;E DATA &amp; MODEL'!$J18)</f>
        <v>#DIV/0!</v>
      </c>
    </row>
    <row r="18" spans="1:134" ht="12.75" customHeight="1">
      <c r="A18" s="111" t="str">
        <f>'M&amp;E DATA &amp; MODEL'!C19</f>
        <v>The number of new co-operatives, PPP, business entities registered/implemented</v>
      </c>
      <c r="B18" s="70">
        <f>'M&amp;E DATA &amp; MODEL'!D19</f>
        <v>12</v>
      </c>
      <c r="C18" s="48">
        <f>'M&amp;E DATA &amp; MODEL'!G19*('M&amp;E DATA &amp; MODEL'!$D19/'M&amp;E DATA &amp; MODEL'!$F19)</f>
        <v>0</v>
      </c>
      <c r="D18" s="45" t="e">
        <f>'M&amp;E DATA &amp; MODEL'!H19*('M&amp;E DATA &amp; MODEL'!$D19/'M&amp;E DATA &amp; MODEL'!$G19)</f>
        <v>#DIV/0!</v>
      </c>
      <c r="E18" s="47" t="e">
        <f>'M&amp;E DATA &amp; MODEL'!I19*('M&amp;E DATA &amp; MODEL'!$D19/'M&amp;E DATA &amp; MODEL'!$H19)</f>
        <v>#DIV/0!</v>
      </c>
      <c r="F18" s="46" t="e">
        <f>'M&amp;E DATA &amp; MODEL'!J19*('M&amp;E DATA &amp; MODEL'!$D19/'M&amp;E DATA &amp; MODEL'!$I19)</f>
        <v>#DIV/0!</v>
      </c>
      <c r="G18" s="49" t="e">
        <f>'M&amp;E DATA &amp; MODEL'!K19*('M&amp;E DATA &amp; MODEL'!$D19/'M&amp;E DATA &amp; MODEL'!$J19)</f>
        <v>#DIV/0!</v>
      </c>
    </row>
    <row r="19" spans="1:134" ht="12.75" customHeight="1">
      <c r="A19" s="111" t="str">
        <f>'M&amp;E DATA &amp; MODEL'!C20</f>
        <v>The number of LED development facilitation actions successfully facilitated</v>
      </c>
      <c r="B19" s="70">
        <f>'M&amp;E DATA &amp; MODEL'!D20</f>
        <v>12</v>
      </c>
      <c r="C19" s="48">
        <f>'M&amp;E DATA &amp; MODEL'!G20*('M&amp;E DATA &amp; MODEL'!$D20/'M&amp;E DATA &amp; MODEL'!$F20)</f>
        <v>0</v>
      </c>
      <c r="D19" s="45" t="e">
        <f>'M&amp;E DATA &amp; MODEL'!H20*('M&amp;E DATA &amp; MODEL'!$D20/'M&amp;E DATA &amp; MODEL'!$G20)</f>
        <v>#DIV/0!</v>
      </c>
      <c r="E19" s="47" t="e">
        <f>'M&amp;E DATA &amp; MODEL'!I20*('M&amp;E DATA &amp; MODEL'!$D20/'M&amp;E DATA &amp; MODEL'!$H20)</f>
        <v>#DIV/0!</v>
      </c>
      <c r="F19" s="46" t="e">
        <f>'M&amp;E DATA &amp; MODEL'!J20*('M&amp;E DATA &amp; MODEL'!$D20/'M&amp;E DATA &amp; MODEL'!$I20)</f>
        <v>#DIV/0!</v>
      </c>
      <c r="G19" s="49" t="e">
        <f>'M&amp;E DATA &amp; MODEL'!K20*('M&amp;E DATA &amp; MODEL'!$D20/'M&amp;E DATA &amp; MODEL'!$J20)</f>
        <v>#DIV/0!</v>
      </c>
    </row>
    <row r="20" spans="1:134" ht="12.75" customHeight="1">
      <c r="A20" s="111" t="str">
        <f>'M&amp;E DATA &amp; MODEL'!C21</f>
        <v>The number of direct permanent and temporary employment created</v>
      </c>
      <c r="B20" s="70">
        <f>'M&amp;E DATA &amp; MODEL'!D21</f>
        <v>12</v>
      </c>
      <c r="C20" s="48">
        <f>'M&amp;E DATA &amp; MODEL'!G21*('M&amp;E DATA &amp; MODEL'!$D21/'M&amp;E DATA &amp; MODEL'!$F21)</f>
        <v>0</v>
      </c>
      <c r="D20" s="45" t="e">
        <f>'M&amp;E DATA &amp; MODEL'!H21*('M&amp;E DATA &amp; MODEL'!$D21/'M&amp;E DATA &amp; MODEL'!$G21)</f>
        <v>#DIV/0!</v>
      </c>
      <c r="E20" s="47" t="e">
        <f>'M&amp;E DATA &amp; MODEL'!I21*('M&amp;E DATA &amp; MODEL'!$D21/'M&amp;E DATA &amp; MODEL'!$H21)</f>
        <v>#DIV/0!</v>
      </c>
      <c r="F20" s="46" t="e">
        <f>'M&amp;E DATA &amp; MODEL'!J21*('M&amp;E DATA &amp; MODEL'!$D21/'M&amp;E DATA &amp; MODEL'!$I21)</f>
        <v>#DIV/0!</v>
      </c>
      <c r="G20" s="49" t="e">
        <f>'M&amp;E DATA &amp; MODEL'!K21*('M&amp;E DATA &amp; MODEL'!$D21/'M&amp;E DATA &amp; MODEL'!$J21)</f>
        <v>#DIV/0!</v>
      </c>
    </row>
    <row r="21" spans="1:134" ht="12.75" customHeight="1">
      <c r="A21" s="111" t="str">
        <f>'M&amp;E DATA &amp; MODEL'!C22</f>
        <v>The number of SMME's and unemployed on skills register/database</v>
      </c>
      <c r="B21" s="70">
        <f>'M&amp;E DATA &amp; MODEL'!D22</f>
        <v>12</v>
      </c>
      <c r="C21" s="48">
        <f>'M&amp;E DATA &amp; MODEL'!G22*('M&amp;E DATA &amp; MODEL'!$D22/'M&amp;E DATA &amp; MODEL'!$F22)</f>
        <v>0</v>
      </c>
      <c r="D21" s="45" t="e">
        <f>'M&amp;E DATA &amp; MODEL'!H22*('M&amp;E DATA &amp; MODEL'!$D22/'M&amp;E DATA &amp; MODEL'!$G22)</f>
        <v>#DIV/0!</v>
      </c>
      <c r="E21" s="47" t="e">
        <f>'M&amp;E DATA &amp; MODEL'!I22*('M&amp;E DATA &amp; MODEL'!$D22/'M&amp;E DATA &amp; MODEL'!$H22)</f>
        <v>#DIV/0!</v>
      </c>
      <c r="F21" s="46" t="e">
        <f>'M&amp;E DATA &amp; MODEL'!J22*('M&amp;E DATA &amp; MODEL'!$D22/'M&amp;E DATA &amp; MODEL'!$I22)</f>
        <v>#DIV/0!</v>
      </c>
      <c r="G21" s="49" t="e">
        <f>'M&amp;E DATA &amp; MODEL'!K22*('M&amp;E DATA &amp; MODEL'!$D22/'M&amp;E DATA &amp; MODEL'!$J22)</f>
        <v>#DIV/0!</v>
      </c>
    </row>
    <row r="22" spans="1:134" ht="12.75" customHeight="1">
      <c r="A22" s="111" t="str">
        <f>'M&amp;E DATA &amp; MODEL'!C23</f>
        <v>The number of people facilitated with training</v>
      </c>
      <c r="B22" s="70">
        <f>'M&amp;E DATA &amp; MODEL'!D23</f>
        <v>12</v>
      </c>
      <c r="C22" s="48">
        <f>'M&amp;E DATA &amp; MODEL'!G23*('M&amp;E DATA &amp; MODEL'!$D23/'M&amp;E DATA &amp; MODEL'!$F23)</f>
        <v>0</v>
      </c>
      <c r="D22" s="45" t="e">
        <f>'M&amp;E DATA &amp; MODEL'!H23*('M&amp;E DATA &amp; MODEL'!$D23/'M&amp;E DATA &amp; MODEL'!$G23)</f>
        <v>#DIV/0!</v>
      </c>
      <c r="E22" s="47" t="e">
        <f>'M&amp;E DATA &amp; MODEL'!I23*('M&amp;E DATA &amp; MODEL'!$D23/'M&amp;E DATA &amp; MODEL'!$H23)</f>
        <v>#DIV/0!</v>
      </c>
      <c r="F22" s="46" t="e">
        <f>'M&amp;E DATA &amp; MODEL'!J23*('M&amp;E DATA &amp; MODEL'!$D23/'M&amp;E DATA &amp; MODEL'!$I23)</f>
        <v>#DIV/0!</v>
      </c>
      <c r="G22" s="49" t="e">
        <f>'M&amp;E DATA &amp; MODEL'!K23*('M&amp;E DATA &amp; MODEL'!$D23/'M&amp;E DATA &amp; MODEL'!$J23)</f>
        <v>#DIV/0!</v>
      </c>
    </row>
    <row r="23" spans="1:134" ht="12.75" customHeight="1">
      <c r="A23" s="111" t="str">
        <f>'M&amp;E DATA &amp; MODEL'!C24</f>
        <v>The number of complaints addressed through 'complaints &amp; compliments' help desk</v>
      </c>
      <c r="B23" s="70">
        <f>'M&amp;E DATA &amp; MODEL'!D24</f>
        <v>12</v>
      </c>
      <c r="C23" s="48">
        <f>'M&amp;E DATA &amp; MODEL'!G24*('M&amp;E DATA &amp; MODEL'!$D24/'M&amp;E DATA &amp; MODEL'!$F24)</f>
        <v>0</v>
      </c>
      <c r="D23" s="45" t="e">
        <f>'M&amp;E DATA &amp; MODEL'!H24*('M&amp;E DATA &amp; MODEL'!$D24/'M&amp;E DATA &amp; MODEL'!$G24)</f>
        <v>#DIV/0!</v>
      </c>
      <c r="E23" s="47" t="e">
        <f>'M&amp;E DATA &amp; MODEL'!I24*('M&amp;E DATA &amp; MODEL'!$D24/'M&amp;E DATA &amp; MODEL'!$H24)</f>
        <v>#DIV/0!</v>
      </c>
      <c r="F23" s="46" t="e">
        <f>'M&amp;E DATA &amp; MODEL'!J24*('M&amp;E DATA &amp; MODEL'!$D24/'M&amp;E DATA &amp; MODEL'!$I24)</f>
        <v>#DIV/0!</v>
      </c>
      <c r="G23" s="49" t="e">
        <f>'M&amp;E DATA &amp; MODEL'!K24*('M&amp;E DATA &amp; MODEL'!$D24/'M&amp;E DATA &amp; MODEL'!$J24)</f>
        <v>#DIV/0!</v>
      </c>
    </row>
    <row r="24" spans="1:134" ht="12.75" customHeight="1">
      <c r="A24" s="50" t="s">
        <v>78</v>
      </c>
      <c r="B24" s="62">
        <f t="shared" ref="B24:G24" si="2">SUM(B15:B23)</f>
        <v>100</v>
      </c>
      <c r="C24" s="51">
        <f t="shared" si="2"/>
        <v>0</v>
      </c>
      <c r="D24" s="78" t="e">
        <f t="shared" si="2"/>
        <v>#DIV/0!</v>
      </c>
      <c r="E24" s="78" t="e">
        <f t="shared" si="2"/>
        <v>#DIV/0!</v>
      </c>
      <c r="F24" s="78" t="e">
        <f t="shared" si="2"/>
        <v>#DIV/0!</v>
      </c>
      <c r="G24" s="78" t="e">
        <f t="shared" si="2"/>
        <v>#DIV/0!</v>
      </c>
    </row>
    <row r="25" spans="1:134" s="3" customFormat="1">
      <c r="A25" s="51" t="s">
        <v>79</v>
      </c>
      <c r="B25" s="62">
        <f>(B5*'M&amp;E DATA &amp; MODEL'!$E$6)*1%+('M&amp;E RESULTS'!B14*'M&amp;E DATA &amp; MODEL'!$E$15)*1%+('M&amp;E RESULTS'!B24*'M&amp;E DATA &amp; MODEL'!$E$25)*1%</f>
        <v>100</v>
      </c>
      <c r="C25" s="78">
        <f>(C5*'M&amp;E DATA &amp; MODEL'!$E$6)*1%+('M&amp;E RESULTS'!C14*'M&amp;E DATA &amp; MODEL'!$E$15)*1%+('M&amp;E RESULTS'!C24*'M&amp;E DATA &amp; MODEL'!$E$25)*1%</f>
        <v>0</v>
      </c>
      <c r="D25" s="78" t="e">
        <f>(D5*'M&amp;E DATA &amp; MODEL'!$E$6)*1%+('M&amp;E RESULTS'!D14*'M&amp;E DATA &amp; MODEL'!$E$15)*1%+('M&amp;E RESULTS'!D24*'M&amp;E DATA &amp; MODEL'!$E$25)*1%</f>
        <v>#DIV/0!</v>
      </c>
      <c r="E25" s="78" t="e">
        <f>(E5*'M&amp;E DATA &amp; MODEL'!$E$6)*1%+('M&amp;E RESULTS'!E14*'M&amp;E DATA &amp; MODEL'!$E$15)*1%+('M&amp;E RESULTS'!E24*'M&amp;E DATA &amp; MODEL'!$E$25)*1%</f>
        <v>#DIV/0!</v>
      </c>
      <c r="F25" s="78" t="e">
        <f>(F5*'M&amp;E DATA &amp; MODEL'!$E$6)*1%+('M&amp;E RESULTS'!F14*'M&amp;E DATA &amp; MODEL'!$E$15)*1%+('M&amp;E RESULTS'!F24*'M&amp;E DATA &amp; MODEL'!$E$25)*1%</f>
        <v>#DIV/0!</v>
      </c>
      <c r="G25" s="78" t="e">
        <f>(G5*'M&amp;E DATA &amp; MODEL'!$E$6)*1%+('M&amp;E RESULTS'!G14*'M&amp;E DATA &amp; MODEL'!$E$15)*1%+('M&amp;E RESULTS'!G24*'M&amp;E DATA &amp; MODEL'!$E$25)*1%</f>
        <v>#DIV/0!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</row>
    <row r="26" spans="1:134" s="3" customFormat="1">
      <c r="A26" s="34"/>
      <c r="B26" s="43"/>
      <c r="C26" s="34"/>
      <c r="D26" s="34"/>
      <c r="E26" s="34"/>
      <c r="F26" s="34"/>
      <c r="G26" s="3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</row>
    <row r="27" spans="1:134" s="31" customFormat="1">
      <c r="A27" s="72" t="s">
        <v>35</v>
      </c>
      <c r="B27" s="62"/>
      <c r="C27" s="64"/>
      <c r="D27" s="64"/>
      <c r="E27" s="64"/>
      <c r="F27" s="64"/>
      <c r="G27" s="6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</row>
    <row r="28" spans="1:134" s="31" customFormat="1">
      <c r="A28" s="21" t="str">
        <f>A2</f>
        <v>Total employment growth compared to the Limpopo Province</v>
      </c>
      <c r="B28" s="71">
        <f>B2</f>
        <v>35</v>
      </c>
      <c r="C28" s="94">
        <f t="shared" ref="C28:G37" si="3">((C2/B2)-1)</f>
        <v>-1</v>
      </c>
      <c r="D28" s="95" t="e">
        <f>((D2/C2)-1)</f>
        <v>#DIV/0!</v>
      </c>
      <c r="E28" s="96" t="e">
        <f t="shared" si="3"/>
        <v>#DIV/0!</v>
      </c>
      <c r="F28" s="97" t="e">
        <f t="shared" si="3"/>
        <v>#DIV/0!</v>
      </c>
      <c r="G28" s="98" t="e">
        <f t="shared" si="3"/>
        <v>#DIV/0!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</row>
    <row r="29" spans="1:134" s="31" customFormat="1">
      <c r="A29" s="21" t="str">
        <f t="shared" ref="A29:A30" si="4">A3</f>
        <v>Total GDPR growth compared to the Limpopo Province</v>
      </c>
      <c r="B29" s="71">
        <f t="shared" ref="B29:B51" si="5">B3</f>
        <v>35</v>
      </c>
      <c r="C29" s="94">
        <f t="shared" si="3"/>
        <v>-1</v>
      </c>
      <c r="D29" s="95" t="e">
        <f t="shared" si="3"/>
        <v>#DIV/0!</v>
      </c>
      <c r="E29" s="96" t="e">
        <f t="shared" si="3"/>
        <v>#DIV/0!</v>
      </c>
      <c r="F29" s="97" t="e">
        <f t="shared" si="3"/>
        <v>#DIV/0!</v>
      </c>
      <c r="G29" s="98" t="e">
        <f t="shared" si="3"/>
        <v>#DIV/0!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</row>
    <row r="30" spans="1:134" s="31" customFormat="1">
      <c r="A30" s="21" t="str">
        <f t="shared" si="4"/>
        <v>Tress index for GDPR compared to the Limpopo Province</v>
      </c>
      <c r="B30" s="71">
        <f t="shared" si="5"/>
        <v>30</v>
      </c>
      <c r="C30" s="94">
        <f t="shared" si="3"/>
        <v>-1</v>
      </c>
      <c r="D30" s="95" t="e">
        <f t="shared" si="3"/>
        <v>#DIV/0!</v>
      </c>
      <c r="E30" s="96" t="e">
        <f t="shared" si="3"/>
        <v>#DIV/0!</v>
      </c>
      <c r="F30" s="97" t="e">
        <f t="shared" si="3"/>
        <v>#DIV/0!</v>
      </c>
      <c r="G30" s="98" t="e">
        <f t="shared" si="3"/>
        <v>#DIV/0!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</row>
    <row r="31" spans="1:134" s="31" customFormat="1">
      <c r="A31" s="44" t="s">
        <v>69</v>
      </c>
      <c r="B31" s="62">
        <f t="shared" si="5"/>
        <v>100</v>
      </c>
      <c r="C31" s="60">
        <f t="shared" si="3"/>
        <v>-1</v>
      </c>
      <c r="D31" s="60" t="e">
        <f t="shared" si="3"/>
        <v>#DIV/0!</v>
      </c>
      <c r="E31" s="60" t="e">
        <f t="shared" si="3"/>
        <v>#DIV/0!</v>
      </c>
      <c r="F31" s="60" t="e">
        <f t="shared" si="3"/>
        <v>#DIV/0!</v>
      </c>
      <c r="G31" s="60" t="e">
        <f t="shared" si="3"/>
        <v>#DIV/0!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</row>
    <row r="32" spans="1:134" s="31" customFormat="1">
      <c r="A32" s="21" t="str">
        <f>A6</f>
        <v>The number of investment events hosted/attended at Show Grounds yearly</v>
      </c>
      <c r="B32" s="71">
        <f t="shared" si="5"/>
        <v>10</v>
      </c>
      <c r="C32" s="57">
        <f t="shared" si="3"/>
        <v>-1</v>
      </c>
      <c r="D32" s="56" t="e">
        <f t="shared" si="3"/>
        <v>#DIV/0!</v>
      </c>
      <c r="E32" s="58" t="e">
        <f t="shared" si="3"/>
        <v>#DIV/0!</v>
      </c>
      <c r="F32" s="59" t="e">
        <f t="shared" si="3"/>
        <v>#DIV/0!</v>
      </c>
      <c r="G32" s="30" t="e">
        <f t="shared" si="3"/>
        <v>#DIV/0!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</row>
    <row r="33" spans="1:134" s="31" customFormat="1">
      <c r="A33" s="21" t="str">
        <f t="shared" ref="A33:A39" si="6">A7</f>
        <v xml:space="preserve">Number of members of local co-operatives </v>
      </c>
      <c r="B33" s="71">
        <f t="shared" si="5"/>
        <v>8</v>
      </c>
      <c r="C33" s="57">
        <f t="shared" si="3"/>
        <v>-1</v>
      </c>
      <c r="D33" s="56" t="e">
        <f t="shared" si="3"/>
        <v>#DIV/0!</v>
      </c>
      <c r="E33" s="58" t="e">
        <f t="shared" si="3"/>
        <v>#DIV/0!</v>
      </c>
      <c r="F33" s="59" t="e">
        <f t="shared" si="3"/>
        <v>#DIV/0!</v>
      </c>
      <c r="G33" s="30" t="e">
        <f t="shared" si="3"/>
        <v>#DIV/0!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</row>
    <row r="34" spans="1:134" s="31" customFormat="1">
      <c r="A34" s="21" t="str">
        <f t="shared" si="6"/>
        <v>Number of members part of business chamber and/or Nafcoc</v>
      </c>
      <c r="B34" s="71">
        <f t="shared" si="5"/>
        <v>14</v>
      </c>
      <c r="C34" s="57">
        <f t="shared" si="3"/>
        <v>-1</v>
      </c>
      <c r="D34" s="56" t="e">
        <f t="shared" si="3"/>
        <v>#DIV/0!</v>
      </c>
      <c r="E34" s="58" t="e">
        <f t="shared" si="3"/>
        <v>#DIV/0!</v>
      </c>
      <c r="F34" s="59" t="e">
        <f t="shared" si="3"/>
        <v>#DIV/0!</v>
      </c>
      <c r="G34" s="30" t="e">
        <f t="shared" si="3"/>
        <v>#DIV/0!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</row>
    <row r="35" spans="1:134" s="31" customFormat="1">
      <c r="A35" s="21" t="str">
        <f t="shared" si="6"/>
        <v>Current level of utilisation of resources/production capacity</v>
      </c>
      <c r="B35" s="71">
        <f t="shared" si="5"/>
        <v>14</v>
      </c>
      <c r="C35" s="57">
        <f t="shared" si="3"/>
        <v>-1</v>
      </c>
      <c r="D35" s="56" t="e">
        <f t="shared" si="3"/>
        <v>#DIV/0!</v>
      </c>
      <c r="E35" s="58" t="e">
        <f t="shared" si="3"/>
        <v>#DIV/0!</v>
      </c>
      <c r="F35" s="59" t="e">
        <f t="shared" si="3"/>
        <v>#DIV/0!</v>
      </c>
      <c r="G35" s="30" t="e">
        <f t="shared" si="3"/>
        <v>#DIV/0!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</row>
    <row r="36" spans="1:134" s="31" customFormat="1">
      <c r="A36" s="21" t="str">
        <f t="shared" si="6"/>
        <v>Percentage not considering to relocate</v>
      </c>
      <c r="B36" s="71">
        <f t="shared" si="5"/>
        <v>14</v>
      </c>
      <c r="C36" s="57">
        <f t="shared" si="3"/>
        <v>-1</v>
      </c>
      <c r="D36" s="56" t="e">
        <f t="shared" si="3"/>
        <v>#DIV/0!</v>
      </c>
      <c r="E36" s="58" t="e">
        <f t="shared" si="3"/>
        <v>#DIV/0!</v>
      </c>
      <c r="F36" s="59" t="e">
        <f t="shared" si="3"/>
        <v>#DIV/0!</v>
      </c>
      <c r="G36" s="30" t="e">
        <f t="shared" si="3"/>
        <v>#DIV/0!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</row>
    <row r="37" spans="1:134" s="31" customFormat="1">
      <c r="A37" s="21" t="str">
        <f t="shared" si="6"/>
        <v xml:space="preserve">The degree of optimism (good and excellent) of doing business in Lepelle-Nkumpi  </v>
      </c>
      <c r="B37" s="71">
        <f t="shared" si="5"/>
        <v>14</v>
      </c>
      <c r="C37" s="57">
        <f t="shared" si="3"/>
        <v>-1</v>
      </c>
      <c r="D37" s="56" t="e">
        <f t="shared" si="3"/>
        <v>#DIV/0!</v>
      </c>
      <c r="E37" s="58" t="e">
        <f t="shared" si="3"/>
        <v>#DIV/0!</v>
      </c>
      <c r="F37" s="59" t="e">
        <f t="shared" si="3"/>
        <v>#DIV/0!</v>
      </c>
      <c r="G37" s="30" t="e">
        <f t="shared" si="3"/>
        <v>#DIV/0!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</row>
    <row r="38" spans="1:134" s="31" customFormat="1">
      <c r="A38" s="21" t="str">
        <f t="shared" si="6"/>
        <v xml:space="preserve">Rating of overal efficiency and effectiveness (good and excellent) of Lepelle-Nkumpi </v>
      </c>
      <c r="B38" s="71">
        <f t="shared" si="5"/>
        <v>14</v>
      </c>
      <c r="C38" s="57">
        <f t="shared" ref="C38:G47" si="7">((C12/B12)-1)</f>
        <v>-1</v>
      </c>
      <c r="D38" s="56" t="e">
        <f t="shared" si="7"/>
        <v>#DIV/0!</v>
      </c>
      <c r="E38" s="58" t="e">
        <f t="shared" si="7"/>
        <v>#DIV/0!</v>
      </c>
      <c r="F38" s="59" t="e">
        <f t="shared" si="7"/>
        <v>#DIV/0!</v>
      </c>
      <c r="G38" s="30" t="e">
        <f t="shared" si="7"/>
        <v>#DIV/0!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</row>
    <row r="39" spans="1:134" s="31" customFormat="1">
      <c r="A39" s="21" t="str">
        <f t="shared" si="6"/>
        <v>Total number of jobs created through EPWP projects (incl. youth &amp; women)</v>
      </c>
      <c r="B39" s="71">
        <f t="shared" si="5"/>
        <v>12</v>
      </c>
      <c r="C39" s="57">
        <f t="shared" si="7"/>
        <v>-1</v>
      </c>
      <c r="D39" s="56" t="e">
        <f t="shared" si="7"/>
        <v>#DIV/0!</v>
      </c>
      <c r="E39" s="58" t="e">
        <f t="shared" si="7"/>
        <v>#DIV/0!</v>
      </c>
      <c r="F39" s="59" t="e">
        <f t="shared" si="7"/>
        <v>#DIV/0!</v>
      </c>
      <c r="G39" s="30" t="e">
        <f t="shared" si="7"/>
        <v>#DIV/0!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</row>
    <row r="40" spans="1:134" s="31" customFormat="1">
      <c r="A40" s="44" t="s">
        <v>111</v>
      </c>
      <c r="B40" s="62">
        <f t="shared" si="5"/>
        <v>100</v>
      </c>
      <c r="C40" s="60">
        <f t="shared" si="7"/>
        <v>-1</v>
      </c>
      <c r="D40" s="60" t="e">
        <f t="shared" si="7"/>
        <v>#DIV/0!</v>
      </c>
      <c r="E40" s="60" t="e">
        <f t="shared" si="7"/>
        <v>#DIV/0!</v>
      </c>
      <c r="F40" s="60" t="e">
        <f t="shared" si="7"/>
        <v>#DIV/0!</v>
      </c>
      <c r="G40" s="60" t="e">
        <f t="shared" si="7"/>
        <v>#DIV/0!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</row>
    <row r="41" spans="1:134" s="31" customFormat="1">
      <c r="A41" s="52" t="str">
        <f>A15</f>
        <v>The number of successfully hosted LED Forum cluster meetings</v>
      </c>
      <c r="B41" s="71">
        <f t="shared" si="5"/>
        <v>6</v>
      </c>
      <c r="C41" s="57">
        <f t="shared" si="7"/>
        <v>-1</v>
      </c>
      <c r="D41" s="56" t="e">
        <f t="shared" si="7"/>
        <v>#DIV/0!</v>
      </c>
      <c r="E41" s="58" t="e">
        <f t="shared" si="7"/>
        <v>#DIV/0!</v>
      </c>
      <c r="F41" s="59" t="e">
        <f t="shared" si="7"/>
        <v>#DIV/0!</v>
      </c>
      <c r="G41" s="30" t="e">
        <f t="shared" si="7"/>
        <v>#DIV/0!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</row>
    <row r="42" spans="1:134" s="31" customFormat="1">
      <c r="A42" s="52" t="str">
        <f t="shared" ref="A42:A49" si="8">A16</f>
        <v>Number of people attending LED Forum cluster meetings per year</v>
      </c>
      <c r="B42" s="71">
        <f t="shared" si="5"/>
        <v>6</v>
      </c>
      <c r="C42" s="57">
        <f t="shared" si="7"/>
        <v>-1</v>
      </c>
      <c r="D42" s="56" t="e">
        <f t="shared" si="7"/>
        <v>#DIV/0!</v>
      </c>
      <c r="E42" s="58" t="e">
        <f t="shared" si="7"/>
        <v>#DIV/0!</v>
      </c>
      <c r="F42" s="59" t="e">
        <f t="shared" si="7"/>
        <v>#DIV/0!</v>
      </c>
      <c r="G42" s="30" t="e">
        <f t="shared" si="7"/>
        <v>#DIV/0!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</row>
    <row r="43" spans="1:134" s="31" customFormat="1">
      <c r="A43" s="52" t="str">
        <f t="shared" si="8"/>
        <v>The number of existing SMMEs assisted/supported/attracted</v>
      </c>
      <c r="B43" s="71">
        <f t="shared" si="5"/>
        <v>16</v>
      </c>
      <c r="C43" s="57">
        <f t="shared" si="7"/>
        <v>-1</v>
      </c>
      <c r="D43" s="56" t="e">
        <f t="shared" si="7"/>
        <v>#DIV/0!</v>
      </c>
      <c r="E43" s="58" t="e">
        <f t="shared" si="7"/>
        <v>#DIV/0!</v>
      </c>
      <c r="F43" s="59" t="e">
        <f t="shared" si="7"/>
        <v>#DIV/0!</v>
      </c>
      <c r="G43" s="30" t="e">
        <f t="shared" si="7"/>
        <v>#DIV/0!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</row>
    <row r="44" spans="1:134" s="31" customFormat="1">
      <c r="A44" s="52" t="str">
        <f t="shared" si="8"/>
        <v>The number of new co-operatives, PPP, business entities registered/implemented</v>
      </c>
      <c r="B44" s="71">
        <f t="shared" si="5"/>
        <v>12</v>
      </c>
      <c r="C44" s="57">
        <f t="shared" si="7"/>
        <v>-1</v>
      </c>
      <c r="D44" s="56" t="e">
        <f t="shared" si="7"/>
        <v>#DIV/0!</v>
      </c>
      <c r="E44" s="58" t="e">
        <f t="shared" si="7"/>
        <v>#DIV/0!</v>
      </c>
      <c r="F44" s="59" t="e">
        <f t="shared" si="7"/>
        <v>#DIV/0!</v>
      </c>
      <c r="G44" s="30" t="e">
        <f t="shared" si="7"/>
        <v>#DIV/0!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</row>
    <row r="45" spans="1:134" s="31" customFormat="1">
      <c r="A45" s="52" t="str">
        <f t="shared" si="8"/>
        <v>The number of LED development facilitation actions successfully facilitated</v>
      </c>
      <c r="B45" s="71">
        <f t="shared" si="5"/>
        <v>12</v>
      </c>
      <c r="C45" s="57">
        <f t="shared" si="7"/>
        <v>-1</v>
      </c>
      <c r="D45" s="56" t="e">
        <f t="shared" si="7"/>
        <v>#DIV/0!</v>
      </c>
      <c r="E45" s="58" t="e">
        <f t="shared" si="7"/>
        <v>#DIV/0!</v>
      </c>
      <c r="F45" s="59" t="e">
        <f t="shared" si="7"/>
        <v>#DIV/0!</v>
      </c>
      <c r="G45" s="30" t="e">
        <f t="shared" si="7"/>
        <v>#DIV/0!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</row>
    <row r="46" spans="1:134" s="31" customFormat="1">
      <c r="A46" s="52" t="str">
        <f t="shared" si="8"/>
        <v>The number of direct permanent and temporary employment created</v>
      </c>
      <c r="B46" s="71">
        <f t="shared" si="5"/>
        <v>12</v>
      </c>
      <c r="C46" s="57">
        <f t="shared" si="7"/>
        <v>-1</v>
      </c>
      <c r="D46" s="56" t="e">
        <f t="shared" si="7"/>
        <v>#DIV/0!</v>
      </c>
      <c r="E46" s="58" t="e">
        <f t="shared" si="7"/>
        <v>#DIV/0!</v>
      </c>
      <c r="F46" s="59" t="e">
        <f t="shared" si="7"/>
        <v>#DIV/0!</v>
      </c>
      <c r="G46" s="30" t="e">
        <f t="shared" si="7"/>
        <v>#DIV/0!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</row>
    <row r="47" spans="1:134" s="31" customFormat="1">
      <c r="A47" s="52" t="str">
        <f t="shared" si="8"/>
        <v>The number of SMME's and unemployed on skills register/database</v>
      </c>
      <c r="B47" s="71">
        <f t="shared" si="5"/>
        <v>12</v>
      </c>
      <c r="C47" s="57">
        <f t="shared" si="7"/>
        <v>-1</v>
      </c>
      <c r="D47" s="56" t="e">
        <f t="shared" si="7"/>
        <v>#DIV/0!</v>
      </c>
      <c r="E47" s="58" t="e">
        <f t="shared" si="7"/>
        <v>#DIV/0!</v>
      </c>
      <c r="F47" s="59" t="e">
        <f t="shared" si="7"/>
        <v>#DIV/0!</v>
      </c>
      <c r="G47" s="30" t="e">
        <f t="shared" si="7"/>
        <v>#DIV/0!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</row>
    <row r="48" spans="1:134" s="31" customFormat="1">
      <c r="A48" s="52" t="str">
        <f t="shared" si="8"/>
        <v>The number of people facilitated with training</v>
      </c>
      <c r="B48" s="71">
        <f t="shared" si="5"/>
        <v>12</v>
      </c>
      <c r="C48" s="57">
        <f t="shared" ref="C48:G51" si="9">((C22/B22)-1)</f>
        <v>-1</v>
      </c>
      <c r="D48" s="56" t="e">
        <f t="shared" si="9"/>
        <v>#DIV/0!</v>
      </c>
      <c r="E48" s="58" t="e">
        <f t="shared" si="9"/>
        <v>#DIV/0!</v>
      </c>
      <c r="F48" s="59" t="e">
        <f t="shared" si="9"/>
        <v>#DIV/0!</v>
      </c>
      <c r="G48" s="30" t="e">
        <f t="shared" si="9"/>
        <v>#DIV/0!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</row>
    <row r="49" spans="1:134" s="31" customFormat="1">
      <c r="A49" s="52" t="str">
        <f t="shared" si="8"/>
        <v>The number of complaints addressed through 'complaints &amp; compliments' help desk</v>
      </c>
      <c r="B49" s="71">
        <f t="shared" si="5"/>
        <v>12</v>
      </c>
      <c r="C49" s="57">
        <f t="shared" si="9"/>
        <v>-1</v>
      </c>
      <c r="D49" s="56" t="e">
        <f t="shared" si="9"/>
        <v>#DIV/0!</v>
      </c>
      <c r="E49" s="58" t="e">
        <f t="shared" si="9"/>
        <v>#DIV/0!</v>
      </c>
      <c r="F49" s="59" t="e">
        <f t="shared" si="9"/>
        <v>#DIV/0!</v>
      </c>
      <c r="G49" s="30" t="e">
        <f t="shared" si="9"/>
        <v>#DIV/0!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</row>
    <row r="50" spans="1:134" s="31" customFormat="1">
      <c r="A50" s="50" t="s">
        <v>78</v>
      </c>
      <c r="B50" s="62">
        <f t="shared" si="5"/>
        <v>100</v>
      </c>
      <c r="C50" s="60">
        <f t="shared" si="9"/>
        <v>-1</v>
      </c>
      <c r="D50" s="60" t="e">
        <f t="shared" si="9"/>
        <v>#DIV/0!</v>
      </c>
      <c r="E50" s="60" t="e">
        <f t="shared" si="9"/>
        <v>#DIV/0!</v>
      </c>
      <c r="F50" s="60" t="e">
        <f t="shared" si="9"/>
        <v>#DIV/0!</v>
      </c>
      <c r="G50" s="60" t="e">
        <f t="shared" si="9"/>
        <v>#DIV/0!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</row>
    <row r="51" spans="1:134" s="31" customFormat="1">
      <c r="A51" s="51" t="s">
        <v>79</v>
      </c>
      <c r="B51" s="62">
        <f t="shared" si="5"/>
        <v>100</v>
      </c>
      <c r="C51" s="60">
        <f t="shared" si="9"/>
        <v>-1</v>
      </c>
      <c r="D51" s="60" t="e">
        <f t="shared" si="9"/>
        <v>#DIV/0!</v>
      </c>
      <c r="E51" s="60" t="e">
        <f t="shared" si="9"/>
        <v>#DIV/0!</v>
      </c>
      <c r="F51" s="60" t="e">
        <f t="shared" si="9"/>
        <v>#DIV/0!</v>
      </c>
      <c r="G51" s="60" t="e">
        <f t="shared" si="9"/>
        <v>#DIV/0!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</row>
    <row r="52" spans="1:134" s="4" customFormat="1"/>
    <row r="53" spans="1:134" s="4" customFormat="1">
      <c r="A53" s="72" t="s">
        <v>7</v>
      </c>
      <c r="B53" s="62" t="s">
        <v>82</v>
      </c>
      <c r="C53" s="65"/>
      <c r="D53" s="65"/>
      <c r="E53" s="65"/>
      <c r="F53" s="65"/>
      <c r="G53" s="65"/>
    </row>
    <row r="54" spans="1:134" s="4" customFormat="1">
      <c r="A54" s="112" t="str">
        <f>A2</f>
        <v>Total employment growth compared to the Limpopo Province</v>
      </c>
      <c r="B54" s="66" t="s">
        <v>83</v>
      </c>
      <c r="C54" s="73">
        <f t="shared" ref="C54:G56" si="10">C2-C$81*$B2%</f>
        <v>-35.174999999999997</v>
      </c>
      <c r="D54" s="74" t="e">
        <f t="shared" si="10"/>
        <v>#DIV/0!</v>
      </c>
      <c r="E54" s="75" t="e">
        <f t="shared" si="10"/>
        <v>#DIV/0!</v>
      </c>
      <c r="F54" s="76" t="e">
        <f t="shared" si="10"/>
        <v>#DIV/0!</v>
      </c>
      <c r="G54" s="77" t="e">
        <f t="shared" si="10"/>
        <v>#DIV/0!</v>
      </c>
    </row>
    <row r="55" spans="1:134" s="4" customFormat="1">
      <c r="A55" s="112" t="str">
        <f t="shared" ref="A55:A56" si="11">A3</f>
        <v>Total GDPR growth compared to the Limpopo Province</v>
      </c>
      <c r="B55" s="66" t="s">
        <v>83</v>
      </c>
      <c r="C55" s="73">
        <f t="shared" si="10"/>
        <v>-35.174999999999997</v>
      </c>
      <c r="D55" s="74" t="e">
        <f t="shared" si="10"/>
        <v>#DIV/0!</v>
      </c>
      <c r="E55" s="75" t="e">
        <f t="shared" si="10"/>
        <v>#DIV/0!</v>
      </c>
      <c r="F55" s="76" t="e">
        <f t="shared" si="10"/>
        <v>#DIV/0!</v>
      </c>
      <c r="G55" s="77" t="e">
        <f t="shared" si="10"/>
        <v>#DIV/0!</v>
      </c>
    </row>
    <row r="56" spans="1:134" s="4" customFormat="1">
      <c r="A56" s="112" t="str">
        <f t="shared" si="11"/>
        <v>Tress index for GDPR compared to the Limpopo Province</v>
      </c>
      <c r="B56" s="66" t="s">
        <v>83</v>
      </c>
      <c r="C56" s="73">
        <f t="shared" si="10"/>
        <v>-30.15</v>
      </c>
      <c r="D56" s="74" t="e">
        <f t="shared" si="10"/>
        <v>#DIV/0!</v>
      </c>
      <c r="E56" s="75" t="e">
        <f t="shared" si="10"/>
        <v>#DIV/0!</v>
      </c>
      <c r="F56" s="76" t="e">
        <f t="shared" si="10"/>
        <v>#DIV/0!</v>
      </c>
      <c r="G56" s="77" t="e">
        <f t="shared" si="10"/>
        <v>#DIV/0!</v>
      </c>
    </row>
    <row r="57" spans="1:134" s="4" customFormat="1" ht="13.5" customHeight="1">
      <c r="A57" s="44" t="s">
        <v>69</v>
      </c>
      <c r="B57" s="62"/>
      <c r="C57" s="65">
        <f>SUM(C54:C56)</f>
        <v>-100.5</v>
      </c>
      <c r="D57" s="65" t="e">
        <f>SUM(D54:D56)</f>
        <v>#DIV/0!</v>
      </c>
      <c r="E57" s="65" t="e">
        <f>SUM(E54:E56)</f>
        <v>#DIV/0!</v>
      </c>
      <c r="F57" s="65" t="e">
        <f>SUM(F54:F56)</f>
        <v>#DIV/0!</v>
      </c>
      <c r="G57" s="65" t="e">
        <f>SUM(G54:G56)</f>
        <v>#DIV/0!</v>
      </c>
    </row>
    <row r="58" spans="1:134" s="4" customFormat="1">
      <c r="A58" s="112" t="str">
        <f>A6</f>
        <v>The number of investment events hosted/attended at Show Grounds yearly</v>
      </c>
      <c r="B58" s="66" t="s">
        <v>84</v>
      </c>
      <c r="C58" s="73">
        <f t="shared" ref="C58:G60" si="12">C6-C$82*$B6%</f>
        <v>-10.5</v>
      </c>
      <c r="D58" s="74" t="e">
        <f t="shared" si="12"/>
        <v>#DIV/0!</v>
      </c>
      <c r="E58" s="75" t="e">
        <f t="shared" si="12"/>
        <v>#DIV/0!</v>
      </c>
      <c r="F58" s="76" t="e">
        <f t="shared" si="12"/>
        <v>#DIV/0!</v>
      </c>
      <c r="G58" s="77" t="e">
        <f t="shared" si="12"/>
        <v>#DIV/0!</v>
      </c>
    </row>
    <row r="59" spans="1:134" s="4" customFormat="1">
      <c r="A59" s="112" t="str">
        <f t="shared" ref="A59:A65" si="13">A7</f>
        <v xml:space="preserve">Number of members of local co-operatives </v>
      </c>
      <c r="B59" s="66" t="s">
        <v>84</v>
      </c>
      <c r="C59" s="73">
        <f t="shared" si="12"/>
        <v>-8.4</v>
      </c>
      <c r="D59" s="74" t="e">
        <f t="shared" si="12"/>
        <v>#DIV/0!</v>
      </c>
      <c r="E59" s="75" t="e">
        <f t="shared" si="12"/>
        <v>#DIV/0!</v>
      </c>
      <c r="F59" s="76" t="e">
        <f t="shared" si="12"/>
        <v>#DIV/0!</v>
      </c>
      <c r="G59" s="77" t="e">
        <f t="shared" si="12"/>
        <v>#DIV/0!</v>
      </c>
    </row>
    <row r="60" spans="1:134" s="4" customFormat="1">
      <c r="A60" s="112" t="str">
        <f t="shared" si="13"/>
        <v>Number of members part of business chamber and/or Nafcoc</v>
      </c>
      <c r="B60" s="66" t="s">
        <v>84</v>
      </c>
      <c r="C60" s="73">
        <f t="shared" si="12"/>
        <v>-14.700000000000001</v>
      </c>
      <c r="D60" s="74" t="e">
        <f t="shared" si="12"/>
        <v>#DIV/0!</v>
      </c>
      <c r="E60" s="75" t="e">
        <f t="shared" si="12"/>
        <v>#DIV/0!</v>
      </c>
      <c r="F60" s="76" t="e">
        <f t="shared" si="12"/>
        <v>#DIV/0!</v>
      </c>
      <c r="G60" s="77" t="e">
        <f t="shared" si="12"/>
        <v>#DIV/0!</v>
      </c>
    </row>
    <row r="61" spans="1:134" s="4" customFormat="1">
      <c r="A61" s="112" t="str">
        <f t="shared" si="13"/>
        <v>Current level of utilisation of resources/production capacity</v>
      </c>
      <c r="B61" s="66" t="s">
        <v>83</v>
      </c>
      <c r="C61" s="73">
        <f t="shared" ref="C61:G62" si="14">C9-C$81*$B9%</f>
        <v>-14.070000000000002</v>
      </c>
      <c r="D61" s="74" t="e">
        <f t="shared" si="14"/>
        <v>#DIV/0!</v>
      </c>
      <c r="E61" s="75" t="e">
        <f t="shared" si="14"/>
        <v>#DIV/0!</v>
      </c>
      <c r="F61" s="76" t="e">
        <f t="shared" si="14"/>
        <v>#DIV/0!</v>
      </c>
      <c r="G61" s="77" t="e">
        <f t="shared" si="14"/>
        <v>#DIV/0!</v>
      </c>
    </row>
    <row r="62" spans="1:134" s="4" customFormat="1">
      <c r="A62" s="112" t="str">
        <f t="shared" si="13"/>
        <v>Percentage not considering to relocate</v>
      </c>
      <c r="B62" s="66" t="s">
        <v>83</v>
      </c>
      <c r="C62" s="73">
        <f t="shared" si="14"/>
        <v>-14.070000000000002</v>
      </c>
      <c r="D62" s="74" t="e">
        <f t="shared" si="14"/>
        <v>#DIV/0!</v>
      </c>
      <c r="E62" s="75" t="e">
        <f t="shared" si="14"/>
        <v>#DIV/0!</v>
      </c>
      <c r="F62" s="76" t="e">
        <f t="shared" si="14"/>
        <v>#DIV/0!</v>
      </c>
      <c r="G62" s="77" t="e">
        <f t="shared" si="14"/>
        <v>#DIV/0!</v>
      </c>
    </row>
    <row r="63" spans="1:134" s="4" customFormat="1">
      <c r="A63" s="112" t="str">
        <f t="shared" si="13"/>
        <v xml:space="preserve">The degree of optimism (good and excellent) of doing business in Lepelle-Nkumpi  </v>
      </c>
      <c r="B63" s="66" t="s">
        <v>84</v>
      </c>
      <c r="C63" s="73">
        <f t="shared" ref="C63:G65" si="15">C11-C$82*$B11%</f>
        <v>-14.700000000000001</v>
      </c>
      <c r="D63" s="74" t="e">
        <f t="shared" si="15"/>
        <v>#DIV/0!</v>
      </c>
      <c r="E63" s="75" t="e">
        <f t="shared" si="15"/>
        <v>#DIV/0!</v>
      </c>
      <c r="F63" s="76" t="e">
        <f t="shared" si="15"/>
        <v>#DIV/0!</v>
      </c>
      <c r="G63" s="77" t="e">
        <f t="shared" si="15"/>
        <v>#DIV/0!</v>
      </c>
    </row>
    <row r="64" spans="1:134" s="4" customFormat="1">
      <c r="A64" s="112" t="str">
        <f t="shared" si="13"/>
        <v xml:space="preserve">Rating of overal efficiency and effectiveness (good and excellent) of Lepelle-Nkumpi </v>
      </c>
      <c r="B64" s="66" t="s">
        <v>84</v>
      </c>
      <c r="C64" s="73">
        <f t="shared" si="15"/>
        <v>-14.700000000000001</v>
      </c>
      <c r="D64" s="74" t="e">
        <f t="shared" si="15"/>
        <v>#DIV/0!</v>
      </c>
      <c r="E64" s="75" t="e">
        <f t="shared" si="15"/>
        <v>#DIV/0!</v>
      </c>
      <c r="F64" s="76" t="e">
        <f t="shared" si="15"/>
        <v>#DIV/0!</v>
      </c>
      <c r="G64" s="77" t="e">
        <f t="shared" si="15"/>
        <v>#DIV/0!</v>
      </c>
    </row>
    <row r="65" spans="1:7" s="4" customFormat="1">
      <c r="A65" s="112" t="str">
        <f t="shared" si="13"/>
        <v>Total number of jobs created through EPWP projects (incl. youth &amp; women)</v>
      </c>
      <c r="B65" s="66" t="s">
        <v>84</v>
      </c>
      <c r="C65" s="73">
        <f t="shared" si="15"/>
        <v>-12.6</v>
      </c>
      <c r="D65" s="74" t="e">
        <f t="shared" si="15"/>
        <v>#DIV/0!</v>
      </c>
      <c r="E65" s="75" t="e">
        <f t="shared" si="15"/>
        <v>#DIV/0!</v>
      </c>
      <c r="F65" s="76" t="e">
        <f t="shared" si="15"/>
        <v>#DIV/0!</v>
      </c>
      <c r="G65" s="77" t="e">
        <f t="shared" si="15"/>
        <v>#DIV/0!</v>
      </c>
    </row>
    <row r="66" spans="1:7" s="4" customFormat="1">
      <c r="A66" s="44" t="s">
        <v>111</v>
      </c>
      <c r="B66" s="62"/>
      <c r="C66" s="65">
        <f>SUM(C58:C65)</f>
        <v>-103.74</v>
      </c>
      <c r="D66" s="65" t="e">
        <f>SUM(D58:D65)</f>
        <v>#DIV/0!</v>
      </c>
      <c r="E66" s="65" t="e">
        <f>SUM(E58:E65)</f>
        <v>#DIV/0!</v>
      </c>
      <c r="F66" s="65" t="e">
        <f>SUM(F58:F65)</f>
        <v>#DIV/0!</v>
      </c>
      <c r="G66" s="65" t="e">
        <f>SUM(G58:G65)</f>
        <v>#DIV/0!</v>
      </c>
    </row>
    <row r="67" spans="1:7" s="4" customFormat="1">
      <c r="A67" s="111" t="str">
        <f>A15</f>
        <v>The number of successfully hosted LED Forum cluster meetings</v>
      </c>
      <c r="B67" s="66" t="s">
        <v>84</v>
      </c>
      <c r="C67" s="73">
        <f t="shared" ref="C67:G75" si="16">C15-C$82*$B15%</f>
        <v>-6.3</v>
      </c>
      <c r="D67" s="74" t="e">
        <f t="shared" si="16"/>
        <v>#DIV/0!</v>
      </c>
      <c r="E67" s="75" t="e">
        <f t="shared" si="16"/>
        <v>#DIV/0!</v>
      </c>
      <c r="F67" s="76" t="e">
        <f t="shared" si="16"/>
        <v>#DIV/0!</v>
      </c>
      <c r="G67" s="77" t="e">
        <f t="shared" si="16"/>
        <v>#DIV/0!</v>
      </c>
    </row>
    <row r="68" spans="1:7" s="4" customFormat="1">
      <c r="A68" s="111" t="str">
        <f t="shared" ref="A68:A75" si="17">A16</f>
        <v>Number of people attending LED Forum cluster meetings per year</v>
      </c>
      <c r="B68" s="66" t="s">
        <v>84</v>
      </c>
      <c r="C68" s="73">
        <f t="shared" si="16"/>
        <v>-6.3</v>
      </c>
      <c r="D68" s="74" t="e">
        <f t="shared" si="16"/>
        <v>#DIV/0!</v>
      </c>
      <c r="E68" s="75" t="e">
        <f t="shared" si="16"/>
        <v>#DIV/0!</v>
      </c>
      <c r="F68" s="76" t="e">
        <f t="shared" si="16"/>
        <v>#DIV/0!</v>
      </c>
      <c r="G68" s="77" t="e">
        <f t="shared" si="16"/>
        <v>#DIV/0!</v>
      </c>
    </row>
    <row r="69" spans="1:7" s="4" customFormat="1">
      <c r="A69" s="111" t="str">
        <f t="shared" si="17"/>
        <v>The number of existing SMMEs assisted/supported/attracted</v>
      </c>
      <c r="B69" s="66" t="s">
        <v>84</v>
      </c>
      <c r="C69" s="73">
        <f t="shared" si="16"/>
        <v>-16.8</v>
      </c>
      <c r="D69" s="74" t="e">
        <f t="shared" si="16"/>
        <v>#DIV/0!</v>
      </c>
      <c r="E69" s="75" t="e">
        <f t="shared" si="16"/>
        <v>#DIV/0!</v>
      </c>
      <c r="F69" s="76" t="e">
        <f t="shared" si="16"/>
        <v>#DIV/0!</v>
      </c>
      <c r="G69" s="77" t="e">
        <f t="shared" si="16"/>
        <v>#DIV/0!</v>
      </c>
    </row>
    <row r="70" spans="1:7" s="4" customFormat="1" ht="14.25" customHeight="1">
      <c r="A70" s="111" t="str">
        <f t="shared" si="17"/>
        <v>The number of new co-operatives, PPP, business entities registered/implemented</v>
      </c>
      <c r="B70" s="66" t="s">
        <v>84</v>
      </c>
      <c r="C70" s="73">
        <f t="shared" si="16"/>
        <v>-12.6</v>
      </c>
      <c r="D70" s="74" t="e">
        <f t="shared" si="16"/>
        <v>#DIV/0!</v>
      </c>
      <c r="E70" s="75" t="e">
        <f t="shared" si="16"/>
        <v>#DIV/0!</v>
      </c>
      <c r="F70" s="76" t="e">
        <f t="shared" si="16"/>
        <v>#DIV/0!</v>
      </c>
      <c r="G70" s="77" t="e">
        <f t="shared" si="16"/>
        <v>#DIV/0!</v>
      </c>
    </row>
    <row r="71" spans="1:7" s="4" customFormat="1">
      <c r="A71" s="111" t="str">
        <f t="shared" si="17"/>
        <v>The number of LED development facilitation actions successfully facilitated</v>
      </c>
      <c r="B71" s="66" t="s">
        <v>84</v>
      </c>
      <c r="C71" s="73">
        <f t="shared" si="16"/>
        <v>-12.6</v>
      </c>
      <c r="D71" s="74" t="e">
        <f t="shared" si="16"/>
        <v>#DIV/0!</v>
      </c>
      <c r="E71" s="75" t="e">
        <f t="shared" si="16"/>
        <v>#DIV/0!</v>
      </c>
      <c r="F71" s="76" t="e">
        <f t="shared" si="16"/>
        <v>#DIV/0!</v>
      </c>
      <c r="G71" s="77" t="e">
        <f t="shared" si="16"/>
        <v>#DIV/0!</v>
      </c>
    </row>
    <row r="72" spans="1:7" s="4" customFormat="1">
      <c r="A72" s="111" t="str">
        <f t="shared" si="17"/>
        <v>The number of direct permanent and temporary employment created</v>
      </c>
      <c r="B72" s="66" t="s">
        <v>84</v>
      </c>
      <c r="C72" s="73">
        <f t="shared" si="16"/>
        <v>-12.6</v>
      </c>
      <c r="D72" s="74" t="e">
        <f t="shared" si="16"/>
        <v>#DIV/0!</v>
      </c>
      <c r="E72" s="75" t="e">
        <f t="shared" si="16"/>
        <v>#DIV/0!</v>
      </c>
      <c r="F72" s="76" t="e">
        <f t="shared" si="16"/>
        <v>#DIV/0!</v>
      </c>
      <c r="G72" s="77" t="e">
        <f t="shared" si="16"/>
        <v>#DIV/0!</v>
      </c>
    </row>
    <row r="73" spans="1:7" s="4" customFormat="1">
      <c r="A73" s="111" t="str">
        <f t="shared" si="17"/>
        <v>The number of SMME's and unemployed on skills register/database</v>
      </c>
      <c r="B73" s="66" t="s">
        <v>84</v>
      </c>
      <c r="C73" s="73">
        <f t="shared" si="16"/>
        <v>-12.6</v>
      </c>
      <c r="D73" s="74" t="e">
        <f t="shared" si="16"/>
        <v>#DIV/0!</v>
      </c>
      <c r="E73" s="75" t="e">
        <f t="shared" si="16"/>
        <v>#DIV/0!</v>
      </c>
      <c r="F73" s="76" t="e">
        <f t="shared" si="16"/>
        <v>#DIV/0!</v>
      </c>
      <c r="G73" s="77" t="e">
        <f t="shared" si="16"/>
        <v>#DIV/0!</v>
      </c>
    </row>
    <row r="74" spans="1:7" s="4" customFormat="1">
      <c r="A74" s="111" t="str">
        <f t="shared" si="17"/>
        <v>The number of people facilitated with training</v>
      </c>
      <c r="B74" s="66" t="s">
        <v>84</v>
      </c>
      <c r="C74" s="73">
        <f t="shared" si="16"/>
        <v>-12.6</v>
      </c>
      <c r="D74" s="74" t="e">
        <f t="shared" si="16"/>
        <v>#DIV/0!</v>
      </c>
      <c r="E74" s="75" t="e">
        <f t="shared" si="16"/>
        <v>#DIV/0!</v>
      </c>
      <c r="F74" s="76" t="e">
        <f t="shared" si="16"/>
        <v>#DIV/0!</v>
      </c>
      <c r="G74" s="77" t="e">
        <f t="shared" si="16"/>
        <v>#DIV/0!</v>
      </c>
    </row>
    <row r="75" spans="1:7" s="4" customFormat="1">
      <c r="A75" s="111" t="str">
        <f t="shared" si="17"/>
        <v>The number of complaints addressed through 'complaints &amp; compliments' help desk</v>
      </c>
      <c r="B75" s="66" t="s">
        <v>84</v>
      </c>
      <c r="C75" s="73">
        <f t="shared" si="16"/>
        <v>-12.6</v>
      </c>
      <c r="D75" s="74" t="e">
        <f t="shared" si="16"/>
        <v>#DIV/0!</v>
      </c>
      <c r="E75" s="75" t="e">
        <f t="shared" si="16"/>
        <v>#DIV/0!</v>
      </c>
      <c r="F75" s="76" t="e">
        <f t="shared" si="16"/>
        <v>#DIV/0!</v>
      </c>
      <c r="G75" s="77" t="e">
        <f t="shared" si="16"/>
        <v>#DIV/0!</v>
      </c>
    </row>
    <row r="76" spans="1:7" s="4" customFormat="1">
      <c r="A76" s="50" t="s">
        <v>78</v>
      </c>
      <c r="B76" s="62"/>
      <c r="C76" s="65">
        <f>C24-C$82</f>
        <v>-105</v>
      </c>
      <c r="D76" s="65" t="e">
        <f>D24-D$82</f>
        <v>#DIV/0!</v>
      </c>
      <c r="E76" s="65" t="e">
        <f>E24-E$82</f>
        <v>#DIV/0!</v>
      </c>
      <c r="F76" s="65" t="e">
        <f>F24-F$82</f>
        <v>#DIV/0!</v>
      </c>
      <c r="G76" s="65" t="e">
        <f>G24-G$82</f>
        <v>#DIV/0!</v>
      </c>
    </row>
    <row r="77" spans="1:7" s="4" customFormat="1">
      <c r="A77" s="51" t="s">
        <v>79</v>
      </c>
      <c r="B77" s="62"/>
      <c r="C77" s="65">
        <f>C57+C66+C76</f>
        <v>-309.24</v>
      </c>
      <c r="D77" s="65" t="e">
        <f>D57+D66+D76</f>
        <v>#DIV/0!</v>
      </c>
      <c r="E77" s="65" t="e">
        <f>E57+E66+E76</f>
        <v>#DIV/0!</v>
      </c>
      <c r="F77" s="65" t="e">
        <f>F57+F66+F76</f>
        <v>#DIV/0!</v>
      </c>
      <c r="G77" s="65" t="e">
        <f>G57+G66+G76</f>
        <v>#DIV/0!</v>
      </c>
    </row>
    <row r="79" spans="1:7">
      <c r="A79" s="69" t="s">
        <v>8</v>
      </c>
    </row>
    <row r="81" spans="1:7">
      <c r="A81" s="2" t="s">
        <v>81</v>
      </c>
      <c r="B81" s="79">
        <v>100</v>
      </c>
      <c r="C81" s="54">
        <f>B81+(B81*0.5%)</f>
        <v>100.5</v>
      </c>
      <c r="D81" s="54">
        <f>C81+(C81*0.6%)</f>
        <v>101.10299999999999</v>
      </c>
      <c r="E81" s="54">
        <f>D81+(D81*0.7%)</f>
        <v>101.810721</v>
      </c>
      <c r="F81" s="54">
        <f>E81+(E81*0.8%)</f>
        <v>102.625206768</v>
      </c>
      <c r="G81" s="54">
        <f>F81+(F81*0.9%)</f>
        <v>103.54883362891199</v>
      </c>
    </row>
    <row r="82" spans="1:7">
      <c r="A82" s="2" t="s">
        <v>80</v>
      </c>
      <c r="B82" s="104">
        <v>100</v>
      </c>
      <c r="C82" s="55">
        <f>B82+(B82*5%)</f>
        <v>105</v>
      </c>
      <c r="D82" s="55">
        <f>C82+(C82*5%)</f>
        <v>110.25</v>
      </c>
      <c r="E82" s="55">
        <f>D82+(D82*5%)</f>
        <v>115.7625</v>
      </c>
      <c r="F82" s="55">
        <f>E82+(E82*5%)</f>
        <v>121.550625</v>
      </c>
      <c r="G82" s="55">
        <f>F82+(F82*5%)</f>
        <v>127.62815624999999</v>
      </c>
    </row>
  </sheetData>
  <sheetProtection password="C8F4" sheet="1" objects="1" scenarios="1" selectLockedCells="1"/>
  <phoneticPr fontId="0" type="noConversion"/>
  <conditionalFormatting sqref="C2:G4 C6:G13 C15:G23 C27:G51">
    <cfRule type="expression" priority="16" stopIfTrue="1">
      <formula>ISERROR(reference)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A37" sqref="A37"/>
    </sheetView>
  </sheetViews>
  <sheetFormatPr defaultRowHeight="12.75"/>
  <cols>
    <col min="1" max="1" width="73.42578125" bestFit="1" customWidth="1"/>
  </cols>
  <sheetData>
    <row r="1" spans="1:6">
      <c r="A1" s="1" t="s">
        <v>0</v>
      </c>
      <c r="B1">
        <f>'M&amp;E DATA &amp; MODEL'!G3*('M&amp;E DATA &amp; MODEL'!$E3/'M&amp;E DATA &amp; MODEL'!$F3)</f>
        <v>0</v>
      </c>
      <c r="C1">
        <f>'M&amp;E DATA &amp; MODEL'!H3*('M&amp;E DATA &amp; MODEL'!$E3/'M&amp;E DATA &amp; MODEL'!$F3)</f>
        <v>0</v>
      </c>
      <c r="D1">
        <f>'M&amp;E DATA &amp; MODEL'!I3*('M&amp;E DATA &amp; MODEL'!$E3/'M&amp;E DATA &amp; MODEL'!$F3)</f>
        <v>0</v>
      </c>
      <c r="E1">
        <f>'M&amp;E DATA &amp; MODEL'!J3*('M&amp;E DATA &amp; MODEL'!$E3/'M&amp;E DATA &amp; MODEL'!$F3)</f>
        <v>0</v>
      </c>
      <c r="F1">
        <f>'M&amp;E DATA &amp; MODEL'!K3*('M&amp;E DATA &amp; MODEL'!$E3/'M&amp;E DATA &amp; MODEL'!$F3)</f>
        <v>0</v>
      </c>
    </row>
    <row r="2" spans="1:6">
      <c r="A2" s="1" t="s">
        <v>1</v>
      </c>
      <c r="B2" t="e">
        <f>'M&amp;E DATA &amp; MODEL'!#REF!*('M&amp;E DATA &amp; MODEL'!#REF!/'M&amp;E DATA &amp; MODEL'!#REF!)</f>
        <v>#REF!</v>
      </c>
      <c r="C2" t="e">
        <f>'M&amp;E DATA &amp; MODEL'!#REF!*('M&amp;E DATA &amp; MODEL'!#REF!/'M&amp;E DATA &amp; MODEL'!#REF!)</f>
        <v>#REF!</v>
      </c>
      <c r="D2" t="e">
        <f>'M&amp;E DATA &amp; MODEL'!#REF!*('M&amp;E DATA &amp; MODEL'!#REF!/'M&amp;E DATA &amp; MODEL'!#REF!)</f>
        <v>#REF!</v>
      </c>
      <c r="E2" t="e">
        <f>'M&amp;E DATA &amp; MODEL'!#REF!*('M&amp;E DATA &amp; MODEL'!#REF!/'M&amp;E DATA &amp; MODEL'!#REF!)</f>
        <v>#REF!</v>
      </c>
      <c r="F2" t="e">
        <f>'M&amp;E DATA &amp; MODEL'!#REF!*('M&amp;E DATA &amp; MODEL'!#REF!/'M&amp;E DATA &amp; MODEL'!#REF!)</f>
        <v>#REF!</v>
      </c>
    </row>
    <row r="3" spans="1:6">
      <c r="A3" s="1" t="s">
        <v>9</v>
      </c>
      <c r="B3" t="e">
        <f>'M&amp;E DATA &amp; MODEL'!#REF!*('M&amp;E DATA &amp; MODEL'!#REF!/'M&amp;E DATA &amp; MODEL'!#REF!)</f>
        <v>#REF!</v>
      </c>
      <c r="C3" t="e">
        <f>'M&amp;E DATA &amp; MODEL'!#REF!*('M&amp;E DATA &amp; MODEL'!#REF!/'M&amp;E DATA &amp; MODEL'!#REF!)</f>
        <v>#REF!</v>
      </c>
      <c r="D3" t="e">
        <f>'M&amp;E DATA &amp; MODEL'!#REF!*('M&amp;E DATA &amp; MODEL'!#REF!/'M&amp;E DATA &amp; MODEL'!#REF!)</f>
        <v>#REF!</v>
      </c>
      <c r="E3" t="e">
        <f>'M&amp;E DATA &amp; MODEL'!#REF!*('M&amp;E DATA &amp; MODEL'!#REF!/'M&amp;E DATA &amp; MODEL'!#REF!)</f>
        <v>#REF!</v>
      </c>
      <c r="F3" t="e">
        <f>'M&amp;E DATA &amp; MODEL'!#REF!*('M&amp;E DATA &amp; MODEL'!#REF!/'M&amp;E DATA &amp; MODEL'!#REF!)</f>
        <v>#REF!</v>
      </c>
    </row>
    <row r="4" spans="1:6">
      <c r="A4" s="1" t="s">
        <v>10</v>
      </c>
      <c r="B4" t="e">
        <f>'M&amp;E DATA &amp; MODEL'!#REF!*('M&amp;E DATA &amp; MODEL'!#REF!/'M&amp;E DATA &amp; MODEL'!#REF!)</f>
        <v>#REF!</v>
      </c>
      <c r="C4" t="e">
        <f>'M&amp;E DATA &amp; MODEL'!#REF!*('M&amp;E DATA &amp; MODEL'!#REF!/'M&amp;E DATA &amp; MODEL'!#REF!)</f>
        <v>#REF!</v>
      </c>
      <c r="D4" t="e">
        <f>'M&amp;E DATA &amp; MODEL'!#REF!*('M&amp;E DATA &amp; MODEL'!#REF!/'M&amp;E DATA &amp; MODEL'!#REF!)</f>
        <v>#REF!</v>
      </c>
      <c r="E4" t="e">
        <f>'M&amp;E DATA &amp; MODEL'!#REF!*('M&amp;E DATA &amp; MODEL'!#REF!/'M&amp;E DATA &amp; MODEL'!#REF!)</f>
        <v>#REF!</v>
      </c>
      <c r="F4" t="e">
        <f>'M&amp;E DATA &amp; MODEL'!#REF!*('M&amp;E DATA &amp; MODEL'!#REF!/'M&amp;E DATA &amp; MODEL'!#REF!)</f>
        <v>#REF!</v>
      </c>
    </row>
    <row r="5" spans="1:6">
      <c r="A5" s="7"/>
    </row>
    <row r="6" spans="1:6">
      <c r="A6" s="1" t="s">
        <v>13</v>
      </c>
      <c r="B6">
        <f>'M&amp;E DATA &amp; MODEL'!G7*('M&amp;E DATA &amp; MODEL'!$E7/'M&amp;E DATA &amp; MODEL'!$F7)</f>
        <v>0</v>
      </c>
      <c r="C6">
        <f>'M&amp;E DATA &amp; MODEL'!H7*('M&amp;E DATA &amp; MODEL'!$E7/'M&amp;E DATA &amp; MODEL'!$F7)</f>
        <v>0</v>
      </c>
      <c r="D6">
        <f>'M&amp;E DATA &amp; MODEL'!I7*('M&amp;E DATA &amp; MODEL'!$E7/'M&amp;E DATA &amp; MODEL'!$F7)</f>
        <v>0</v>
      </c>
      <c r="E6">
        <f>'M&amp;E DATA &amp; MODEL'!J7*('M&amp;E DATA &amp; MODEL'!$E7/'M&amp;E DATA &amp; MODEL'!$F7)</f>
        <v>0</v>
      </c>
      <c r="F6">
        <f>'M&amp;E DATA &amp; MODEL'!K7*('M&amp;E DATA &amp; MODEL'!$E7/'M&amp;E DATA &amp; MODEL'!$F7)</f>
        <v>0</v>
      </c>
    </row>
    <row r="7" spans="1:6">
      <c r="A7" s="22" t="s">
        <v>18</v>
      </c>
      <c r="B7">
        <f>'M&amp;E DATA &amp; MODEL'!G8*('M&amp;E DATA &amp; MODEL'!$E8/'M&amp;E DATA &amp; MODEL'!$F8)</f>
        <v>0</v>
      </c>
      <c r="C7">
        <f>'M&amp;E DATA &amp; MODEL'!H8*('M&amp;E DATA &amp; MODEL'!$E8/'M&amp;E DATA &amp; MODEL'!$F8)</f>
        <v>0</v>
      </c>
      <c r="D7">
        <f>'M&amp;E DATA &amp; MODEL'!I8*('M&amp;E DATA &amp; MODEL'!$E8/'M&amp;E DATA &amp; MODEL'!$F8)</f>
        <v>0</v>
      </c>
      <c r="E7">
        <f>'M&amp;E DATA &amp; MODEL'!J8*('M&amp;E DATA &amp; MODEL'!$E8/'M&amp;E DATA &amp; MODEL'!$F8)</f>
        <v>0</v>
      </c>
      <c r="F7">
        <f>'M&amp;E DATA &amp; MODEL'!K8*('M&amp;E DATA &amp; MODEL'!$E8/'M&amp;E DATA &amp; MODEL'!$F8)</f>
        <v>0</v>
      </c>
    </row>
    <row r="8" spans="1:6">
      <c r="A8" s="21" t="s">
        <v>19</v>
      </c>
      <c r="B8">
        <f>'M&amp;E DATA &amp; MODEL'!G14*('M&amp;E DATA &amp; MODEL'!$E14/'M&amp;E DATA &amp; MODEL'!$F14)</f>
        <v>0</v>
      </c>
      <c r="C8">
        <f>'M&amp;E DATA &amp; MODEL'!H14*('M&amp;E DATA &amp; MODEL'!$E14/'M&amp;E DATA &amp; MODEL'!$F14)</f>
        <v>0</v>
      </c>
      <c r="D8">
        <f>'M&amp;E DATA &amp; MODEL'!I14*('M&amp;E DATA &amp; MODEL'!$E14/'M&amp;E DATA &amp; MODEL'!$F14)</f>
        <v>0</v>
      </c>
      <c r="E8">
        <f>'M&amp;E DATA &amp; MODEL'!J14*('M&amp;E DATA &amp; MODEL'!$E14/'M&amp;E DATA &amp; MODEL'!$F14)</f>
        <v>0</v>
      </c>
      <c r="F8">
        <f>'M&amp;E DATA &amp; MODEL'!K14*('M&amp;E DATA &amp; MODEL'!$E14/'M&amp;E DATA &amp; MODEL'!$F14)</f>
        <v>0</v>
      </c>
    </row>
    <row r="9" spans="1:6">
      <c r="A9" s="20" t="s">
        <v>20</v>
      </c>
      <c r="B9" t="e">
        <f>'M&amp;E DATA &amp; MODEL'!#REF!*('M&amp;E DATA &amp; MODEL'!#REF!/'M&amp;E DATA &amp; MODEL'!#REF!)</f>
        <v>#REF!</v>
      </c>
      <c r="C9" t="e">
        <f>'M&amp;E DATA &amp; MODEL'!#REF!*('M&amp;E DATA &amp; MODEL'!#REF!/'M&amp;E DATA &amp; MODEL'!#REF!)</f>
        <v>#REF!</v>
      </c>
      <c r="D9" t="e">
        <f>'M&amp;E DATA &amp; MODEL'!#REF!*('M&amp;E DATA &amp; MODEL'!#REF!/'M&amp;E DATA &amp; MODEL'!#REF!)</f>
        <v>#REF!</v>
      </c>
      <c r="E9" t="e">
        <f>'M&amp;E DATA &amp; MODEL'!#REF!*('M&amp;E DATA &amp; MODEL'!#REF!/'M&amp;E DATA &amp; MODEL'!#REF!)</f>
        <v>#REF!</v>
      </c>
      <c r="F9" t="e">
        <f>'M&amp;E DATA &amp; MODEL'!#REF!*('M&amp;E DATA &amp; MODEL'!#REF!/'M&amp;E DATA &amp; MODEL'!#REF!)</f>
        <v>#REF!</v>
      </c>
    </row>
    <row r="10" spans="1:6">
      <c r="A10" s="7"/>
    </row>
    <row r="11" spans="1:6">
      <c r="A11" s="21" t="s">
        <v>21</v>
      </c>
      <c r="B11" t="e">
        <f>'M&amp;E DATA &amp; MODEL'!#REF!*('M&amp;E DATA &amp; MODEL'!#REF!/'M&amp;E DATA &amp; MODEL'!#REF!)</f>
        <v>#REF!</v>
      </c>
      <c r="C11" t="e">
        <f>'M&amp;E DATA &amp; MODEL'!#REF!*('M&amp;E DATA &amp; MODEL'!#REF!/'M&amp;E DATA &amp; MODEL'!#REF!)</f>
        <v>#REF!</v>
      </c>
      <c r="D11" t="e">
        <f>'M&amp;E DATA &amp; MODEL'!#REF!*('M&amp;E DATA &amp; MODEL'!#REF!/'M&amp;E DATA &amp; MODEL'!#REF!)</f>
        <v>#REF!</v>
      </c>
      <c r="E11" t="e">
        <f>'M&amp;E DATA &amp; MODEL'!#REF!*('M&amp;E DATA &amp; MODEL'!#REF!/'M&amp;E DATA &amp; MODEL'!#REF!)</f>
        <v>#REF!</v>
      </c>
      <c r="F11" t="e">
        <f>'M&amp;E DATA &amp; MODEL'!#REF!*('M&amp;E DATA &amp; MODEL'!#REF!/'M&amp;E DATA &amp; MODEL'!#REF!)</f>
        <v>#REF!</v>
      </c>
    </row>
    <row r="12" spans="1:6">
      <c r="A12" s="21" t="s">
        <v>22</v>
      </c>
      <c r="B12">
        <f>'M&amp;E DATA &amp; MODEL'!G16*('M&amp;E DATA &amp; MODEL'!$E16/'M&amp;E DATA &amp; MODEL'!$F16)</f>
        <v>0</v>
      </c>
      <c r="C12">
        <f>'M&amp;E DATA &amp; MODEL'!H16*('M&amp;E DATA &amp; MODEL'!$E16/'M&amp;E DATA &amp; MODEL'!$F16)</f>
        <v>0</v>
      </c>
      <c r="D12">
        <f>'M&amp;E DATA &amp; MODEL'!I16*('M&amp;E DATA &amp; MODEL'!$E16/'M&amp;E DATA &amp; MODEL'!$F16)</f>
        <v>0</v>
      </c>
      <c r="E12">
        <f>'M&amp;E DATA &amp; MODEL'!J16*('M&amp;E DATA &amp; MODEL'!$E16/'M&amp;E DATA &amp; MODEL'!$F16)</f>
        <v>0</v>
      </c>
      <c r="F12">
        <f>'M&amp;E DATA &amp; MODEL'!K16*('M&amp;E DATA &amp; MODEL'!$E16/'M&amp;E DATA &amp; MODEL'!$F16)</f>
        <v>0</v>
      </c>
    </row>
    <row r="13" spans="1:6">
      <c r="A13" s="21" t="s">
        <v>23</v>
      </c>
      <c r="B13">
        <f>'M&amp;E DATA &amp; MODEL'!G17*('M&amp;E DATA &amp; MODEL'!$E17/'M&amp;E DATA &amp; MODEL'!$F17)</f>
        <v>0</v>
      </c>
      <c r="C13">
        <f>'M&amp;E DATA &amp; MODEL'!H17*('M&amp;E DATA &amp; MODEL'!$E17/'M&amp;E DATA &amp; MODEL'!$F17)</f>
        <v>0</v>
      </c>
      <c r="D13">
        <f>'M&amp;E DATA &amp; MODEL'!I17*('M&amp;E DATA &amp; MODEL'!$E17/'M&amp;E DATA &amp; MODEL'!$F17)</f>
        <v>0</v>
      </c>
      <c r="E13">
        <f>'M&amp;E DATA &amp; MODEL'!J17*('M&amp;E DATA &amp; MODEL'!$E17/'M&amp;E DATA &amp; MODEL'!$F17)</f>
        <v>0</v>
      </c>
      <c r="F13">
        <f>'M&amp;E DATA &amp; MODEL'!K17*('M&amp;E DATA &amp; MODEL'!$E17/'M&amp;E DATA &amp; MODEL'!$F17)</f>
        <v>0</v>
      </c>
    </row>
    <row r="14" spans="1:6">
      <c r="A14" s="21" t="s">
        <v>24</v>
      </c>
      <c r="B14" t="e">
        <f>'M&amp;E DATA &amp; MODEL'!#REF!*('M&amp;E DATA &amp; MODEL'!#REF!/'M&amp;E DATA &amp; MODEL'!#REF!)</f>
        <v>#REF!</v>
      </c>
      <c r="C14" t="e">
        <f>'M&amp;E DATA &amp; MODEL'!#REF!*('M&amp;E DATA &amp; MODEL'!#REF!/'M&amp;E DATA &amp; MODEL'!#REF!)</f>
        <v>#REF!</v>
      </c>
      <c r="D14" t="e">
        <f>'M&amp;E DATA &amp; MODEL'!#REF!*('M&amp;E DATA &amp; MODEL'!#REF!/'M&amp;E DATA &amp; MODEL'!#REF!)</f>
        <v>#REF!</v>
      </c>
      <c r="E14" t="e">
        <f>'M&amp;E DATA &amp; MODEL'!#REF!*('M&amp;E DATA &amp; MODEL'!#REF!/'M&amp;E DATA &amp; MODEL'!#REF!)</f>
        <v>#REF!</v>
      </c>
      <c r="F14" t="e">
        <f>'M&amp;E DATA &amp; MODEL'!#REF!*('M&amp;E DATA &amp; MODEL'!#REF!/'M&amp;E DATA &amp; MODEL'!#REF!)</f>
        <v>#REF!</v>
      </c>
    </row>
    <row r="15" spans="1:6">
      <c r="A15" s="7"/>
    </row>
    <row r="16" spans="1:6">
      <c r="A16" s="21" t="s">
        <v>11</v>
      </c>
      <c r="B16" t="e">
        <f>'M&amp;E DATA &amp; MODEL'!#REF!*('M&amp;E DATA &amp; MODEL'!#REF!/'M&amp;E DATA &amp; MODEL'!#REF!)</f>
        <v>#REF!</v>
      </c>
      <c r="C16" t="e">
        <f>'M&amp;E DATA &amp; MODEL'!#REF!*('M&amp;E DATA &amp; MODEL'!#REF!/'M&amp;E DATA &amp; MODEL'!#REF!)</f>
        <v>#REF!</v>
      </c>
      <c r="D16" t="e">
        <f>'M&amp;E DATA &amp; MODEL'!#REF!*('M&amp;E DATA &amp; MODEL'!#REF!/'M&amp;E DATA &amp; MODEL'!#REF!)</f>
        <v>#REF!</v>
      </c>
      <c r="E16" t="e">
        <f>'M&amp;E DATA &amp; MODEL'!#REF!*('M&amp;E DATA &amp; MODEL'!#REF!/'M&amp;E DATA &amp; MODEL'!#REF!)</f>
        <v>#REF!</v>
      </c>
      <c r="F16" t="e">
        <f>'M&amp;E DATA &amp; MODEL'!#REF!*('M&amp;E DATA &amp; MODEL'!#REF!/'M&amp;E DATA &amp; MODEL'!#REF!)</f>
        <v>#REF!</v>
      </c>
    </row>
    <row r="17" spans="1:6">
      <c r="A17" s="21" t="s">
        <v>25</v>
      </c>
      <c r="B17">
        <f>'M&amp;E DATA &amp; MODEL'!G18*('M&amp;E DATA &amp; MODEL'!$E18/'M&amp;E DATA &amp; MODEL'!$F18)</f>
        <v>0</v>
      </c>
      <c r="C17">
        <f>'M&amp;E DATA &amp; MODEL'!H18*('M&amp;E DATA &amp; MODEL'!$E18/'M&amp;E DATA &amp; MODEL'!$F18)</f>
        <v>0</v>
      </c>
      <c r="D17">
        <f>'M&amp;E DATA &amp; MODEL'!I18*('M&amp;E DATA &amp; MODEL'!$E18/'M&amp;E DATA &amp; MODEL'!$F18)</f>
        <v>0</v>
      </c>
      <c r="E17">
        <f>'M&amp;E DATA &amp; MODEL'!J18*('M&amp;E DATA &amp; MODEL'!$E18/'M&amp;E DATA &amp; MODEL'!$F18)</f>
        <v>0</v>
      </c>
      <c r="F17">
        <f>'M&amp;E DATA &amp; MODEL'!K18*('M&amp;E DATA &amp; MODEL'!$E18/'M&amp;E DATA &amp; MODEL'!$F18)</f>
        <v>0</v>
      </c>
    </row>
    <row r="18" spans="1:6">
      <c r="A18" s="21" t="s">
        <v>26</v>
      </c>
      <c r="B18">
        <f>'M&amp;E DATA &amp; MODEL'!G19*('M&amp;E DATA &amp; MODEL'!$E19/'M&amp;E DATA &amp; MODEL'!$F19)</f>
        <v>0</v>
      </c>
      <c r="C18">
        <f>'M&amp;E DATA &amp; MODEL'!H19*('M&amp;E DATA &amp; MODEL'!$E19/'M&amp;E DATA &amp; MODEL'!$F19)</f>
        <v>0</v>
      </c>
      <c r="D18">
        <f>'M&amp;E DATA &amp; MODEL'!I19*('M&amp;E DATA &amp; MODEL'!$E19/'M&amp;E DATA &amp; MODEL'!$F19)</f>
        <v>0</v>
      </c>
      <c r="E18">
        <f>'M&amp;E DATA &amp; MODEL'!J19*('M&amp;E DATA &amp; MODEL'!$E19/'M&amp;E DATA &amp; MODEL'!$F19)</f>
        <v>0</v>
      </c>
      <c r="F18">
        <f>'M&amp;E DATA &amp; MODEL'!K19*('M&amp;E DATA &amp; MODEL'!$E19/'M&amp;E DATA &amp; MODEL'!$F19)</f>
        <v>0</v>
      </c>
    </row>
    <row r="19" spans="1:6">
      <c r="A19" s="21" t="s">
        <v>27</v>
      </c>
      <c r="B19">
        <f>'M&amp;E DATA &amp; MODEL'!G20*('M&amp;E DATA &amp; MODEL'!$E20/'M&amp;E DATA &amp; MODEL'!$F20)</f>
        <v>0</v>
      </c>
      <c r="C19">
        <f>'M&amp;E DATA &amp; MODEL'!H20*('M&amp;E DATA &amp; MODEL'!$E20/'M&amp;E DATA &amp; MODEL'!$F20)</f>
        <v>0</v>
      </c>
      <c r="D19">
        <f>'M&amp;E DATA &amp; MODEL'!I20*('M&amp;E DATA &amp; MODEL'!$E20/'M&amp;E DATA &amp; MODEL'!$F20)</f>
        <v>0</v>
      </c>
      <c r="E19">
        <f>'M&amp;E DATA &amp; MODEL'!J20*('M&amp;E DATA &amp; MODEL'!$E20/'M&amp;E DATA &amp; MODEL'!$F20)</f>
        <v>0</v>
      </c>
      <c r="F19">
        <f>'M&amp;E DATA &amp; MODEL'!K20*('M&amp;E DATA &amp; MODEL'!$E20/'M&amp;E DATA &amp; MODEL'!$F20)</f>
        <v>0</v>
      </c>
    </row>
    <row r="20" spans="1:6" ht="25.5">
      <c r="A20" s="23" t="s">
        <v>28</v>
      </c>
      <c r="B20">
        <f>'M&amp;E DATA &amp; MODEL'!G21*('M&amp;E DATA &amp; MODEL'!$E21/'M&amp;E DATA &amp; MODEL'!$F21)</f>
        <v>0</v>
      </c>
      <c r="C20">
        <f>'M&amp;E DATA &amp; MODEL'!H21*('M&amp;E DATA &amp; MODEL'!$E21/'M&amp;E DATA &amp; MODEL'!$F21)</f>
        <v>0</v>
      </c>
      <c r="D20">
        <f>'M&amp;E DATA &amp; MODEL'!I21*('M&amp;E DATA &amp; MODEL'!$E21/'M&amp;E DATA &amp; MODEL'!$F21)</f>
        <v>0</v>
      </c>
      <c r="E20">
        <f>'M&amp;E DATA &amp; MODEL'!J21*('M&amp;E DATA &amp; MODEL'!$E21/'M&amp;E DATA &amp; MODEL'!$F21)</f>
        <v>0</v>
      </c>
      <c r="F20">
        <f>'M&amp;E DATA &amp; MODEL'!K21*('M&amp;E DATA &amp; MODEL'!$E21/'M&amp;E DATA &amp; MODEL'!$F21)</f>
        <v>0</v>
      </c>
    </row>
    <row r="21" spans="1:6">
      <c r="A21" s="7"/>
    </row>
    <row r="22" spans="1:6">
      <c r="A22" s="21" t="s">
        <v>14</v>
      </c>
      <c r="B22">
        <f>'M&amp;E DATA &amp; MODEL'!G22*('M&amp;E DATA &amp; MODEL'!$E22/'M&amp;E DATA &amp; MODEL'!$F22)</f>
        <v>0</v>
      </c>
      <c r="C22">
        <f>'M&amp;E DATA &amp; MODEL'!H22*('M&amp;E DATA &amp; MODEL'!$E22/'M&amp;E DATA &amp; MODEL'!$F22)</f>
        <v>0</v>
      </c>
      <c r="D22">
        <f>'M&amp;E DATA &amp; MODEL'!I22*('M&amp;E DATA &amp; MODEL'!$E22/'M&amp;E DATA &amp; MODEL'!$F22)</f>
        <v>0</v>
      </c>
      <c r="E22">
        <f>'M&amp;E DATA &amp; MODEL'!J22*('M&amp;E DATA &amp; MODEL'!$E22/'M&amp;E DATA &amp; MODEL'!$F22)</f>
        <v>0</v>
      </c>
      <c r="F22">
        <f>'M&amp;E DATA &amp; MODEL'!K22*('M&amp;E DATA &amp; MODEL'!$E22/'M&amp;E DATA &amp; MODEL'!$F22)</f>
        <v>0</v>
      </c>
    </row>
    <row r="23" spans="1:6">
      <c r="A23" s="21" t="s">
        <v>15</v>
      </c>
      <c r="B23" t="e">
        <f>'M&amp;E DATA &amp; MODEL'!#REF!*('M&amp;E DATA &amp; MODEL'!$E23/'M&amp;E DATA &amp; MODEL'!$F23)</f>
        <v>#REF!</v>
      </c>
      <c r="C23">
        <f>'M&amp;E DATA &amp; MODEL'!H23*('M&amp;E DATA &amp; MODEL'!$E23/'M&amp;E DATA &amp; MODEL'!$F23)</f>
        <v>0</v>
      </c>
      <c r="D23">
        <f>'M&amp;E DATA &amp; MODEL'!I23*('M&amp;E DATA &amp; MODEL'!$E23/'M&amp;E DATA &amp; MODEL'!$F23)</f>
        <v>0</v>
      </c>
      <c r="E23">
        <f>'M&amp;E DATA &amp; MODEL'!J23*('M&amp;E DATA &amp; MODEL'!$E23/'M&amp;E DATA &amp; MODEL'!$F23)</f>
        <v>0</v>
      </c>
      <c r="F23">
        <f>'M&amp;E DATA &amp; MODEL'!K23*('M&amp;E DATA &amp; MODEL'!$E23/'M&amp;E DATA &amp; MODEL'!$F23)</f>
        <v>0</v>
      </c>
    </row>
    <row r="24" spans="1:6">
      <c r="A24" s="20" t="s">
        <v>16</v>
      </c>
      <c r="B24">
        <f>'M&amp;E DATA &amp; MODEL'!G24*('M&amp;E DATA &amp; MODEL'!$E24/'M&amp;E DATA &amp; MODEL'!$F24)</f>
        <v>0</v>
      </c>
      <c r="C24">
        <f>'M&amp;E DATA &amp; MODEL'!H24*('M&amp;E DATA &amp; MODEL'!$E24/'M&amp;E DATA &amp; MODEL'!$F24)</f>
        <v>0</v>
      </c>
      <c r="D24">
        <f>'M&amp;E DATA &amp; MODEL'!I24*('M&amp;E DATA &amp; MODEL'!$E24/'M&amp;E DATA &amp; MODEL'!$F24)</f>
        <v>0</v>
      </c>
      <c r="E24">
        <f>'M&amp;E DATA &amp; MODEL'!J24*('M&amp;E DATA &amp; MODEL'!$E24/'M&amp;E DATA &amp; MODEL'!$F24)</f>
        <v>0</v>
      </c>
      <c r="F24">
        <f>'M&amp;E DATA &amp; MODEL'!K24*('M&amp;E DATA &amp; MODEL'!$E24/'M&amp;E DATA &amp; MODEL'!$F24)</f>
        <v>0</v>
      </c>
    </row>
    <row r="25" spans="1:6">
      <c r="A25" s="20" t="s">
        <v>17</v>
      </c>
      <c r="B25" t="e">
        <f>'M&amp;E DATA &amp; MODEL'!#REF!*('M&amp;E DATA &amp; MODEL'!#REF!/'M&amp;E DATA &amp; MODEL'!#REF!)</f>
        <v>#REF!</v>
      </c>
      <c r="C25" t="e">
        <f>'M&amp;E DATA &amp; MODEL'!#REF!*('M&amp;E DATA &amp; MODEL'!#REF!/'M&amp;E DATA &amp; MODEL'!#REF!)</f>
        <v>#REF!</v>
      </c>
      <c r="D25" t="e">
        <f>'M&amp;E DATA &amp; MODEL'!#REF!*('M&amp;E DATA &amp; MODEL'!#REF!/'M&amp;E DATA &amp; MODEL'!#REF!)</f>
        <v>#REF!</v>
      </c>
      <c r="E25" t="e">
        <f>'M&amp;E DATA &amp; MODEL'!#REF!*('M&amp;E DATA &amp; MODEL'!#REF!/'M&amp;E DATA &amp; MODEL'!#REF!)</f>
        <v>#REF!</v>
      </c>
      <c r="F25" t="e">
        <f>'M&amp;E DATA &amp; MODEL'!#REF!*('M&amp;E DATA &amp; MODEL'!#REF!/'M&amp;E DATA &amp; MODEL'!#REF!)</f>
        <v>#REF!</v>
      </c>
    </row>
    <row r="26" spans="1:6">
      <c r="A26" s="29" t="s">
        <v>4</v>
      </c>
      <c r="B26" s="3" t="e">
        <f>SUM(B1:B25)</f>
        <v>#REF!</v>
      </c>
      <c r="C26" s="3" t="e">
        <f>SUM(C1:C25)</f>
        <v>#REF!</v>
      </c>
      <c r="D26" s="3" t="e">
        <f>SUM(D1:D25)</f>
        <v>#REF!</v>
      </c>
      <c r="E26" s="3" t="e">
        <f>SUM(E1:E25)</f>
        <v>#REF!</v>
      </c>
      <c r="F26" s="3" t="e">
        <f>SUM(F1:F25)</f>
        <v>#REF!</v>
      </c>
    </row>
  </sheetData>
  <sheetProtection password="C12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ECONOMONITOR</vt:lpstr>
      <vt:lpstr>M&amp;E DATA &amp; MODEL</vt:lpstr>
      <vt:lpstr>M&amp;E RESULTS</vt:lpstr>
      <vt:lpstr>Sheet2</vt:lpstr>
      <vt:lpstr>'M&amp;E DATA &amp; MODEL'!Print_Area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Nanja churr</dc:creator>
  <cp:lastModifiedBy>Nanja</cp:lastModifiedBy>
  <cp:lastPrinted>2012-03-02T13:58:15Z</cp:lastPrinted>
  <dcterms:created xsi:type="dcterms:W3CDTF">2006-08-31T09:19:22Z</dcterms:created>
  <dcterms:modified xsi:type="dcterms:W3CDTF">2013-05-13T07:58:14Z</dcterms:modified>
</cp:coreProperties>
</file>